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25" windowHeight="12675" activeTab="1"/>
  </bookViews>
  <sheets>
    <sheet name="Erläuterung" sheetId="1" r:id="rId1"/>
    <sheet name="Gemeinderat" sheetId="2" r:id="rId2"/>
    <sheet name="Tabelle1" sheetId="3" state="hidden" r:id="rId3"/>
  </sheets>
  <definedNames>
    <definedName name="Auswahl">'Gemeinderat'!#REF!</definedName>
    <definedName name="_xlnm.Print_Area" localSheetId="1">'Gemeinderat'!$A$1:$Q$63</definedName>
    <definedName name="Liste">'Gemeinderat'!$A$112:$A$114</definedName>
  </definedNames>
  <calcPr fullCalcOnLoad="1"/>
</workbook>
</file>

<file path=xl/sharedStrings.xml><?xml version="1.0" encoding="utf-8"?>
<sst xmlns="http://schemas.openxmlformats.org/spreadsheetml/2006/main" count="327" uniqueCount="314">
  <si>
    <t>Liebe Bürgerin, lieber Bürger,</t>
  </si>
  <si>
    <t>Das Ergebnis sind leider häufig "verschenkte" Stimmen und / oder ungültige Stimmzettel.</t>
  </si>
  <si>
    <t>Wir stellen Ihnen mit dieser Excel-Tabelle eine Ausfüllhilfe zur Verfügung.</t>
  </si>
  <si>
    <t>Im Arbeitsblatt "Wahlzettel" können Sie Ihre Stimmabgabe planen und ausdrucken und dies als Ausfüllhilfe benutzen.</t>
  </si>
  <si>
    <t>Selbstverständlich freuen wir uns, wenn möglichst viele Ihrer Stimmen auf die Freien Wähler entfallen.</t>
  </si>
  <si>
    <t>Denn wir, die Freien Wähler, stehen als eingetragener Verein für eine sachorientierte Kommunalpolitik ohne Parteibrille !</t>
  </si>
  <si>
    <t>Freundliche Grüße</t>
  </si>
  <si>
    <t>Besuchen Sie uns im Internet</t>
  </si>
  <si>
    <t>▼</t>
  </si>
  <si>
    <t>Freie Wähler</t>
  </si>
  <si>
    <t>CDU</t>
  </si>
  <si>
    <t>SPD</t>
  </si>
  <si>
    <t xml:space="preserve"> </t>
  </si>
  <si>
    <t>Monika Springer</t>
  </si>
  <si>
    <t>1. Vorsitzende</t>
  </si>
  <si>
    <t>Freie Wähler Weinheim Stadtverband e.V.</t>
  </si>
  <si>
    <t>www.freie-waehler-weinheim.de</t>
  </si>
  <si>
    <t>Lützelsachsen</t>
  </si>
  <si>
    <t>Oberflockenbach</t>
  </si>
  <si>
    <t>Hohensachsen/Ritschweier (2 Kandidaten aus einer Liste von bis zu 3 Kandidaten)</t>
  </si>
  <si>
    <t>Lützelsachsen (4 Kandidaten aus einer Liste von bis zu 4 Kandidaten)</t>
  </si>
  <si>
    <t>Oberflockenbach  (2 Kandidaten aus einer Liste von bis zu 3 Kandidaten)</t>
  </si>
  <si>
    <t>Sulzbach (2 Kandidaten aus einer Liste von bis zu 3 Kandidaten)</t>
  </si>
  <si>
    <t>Rippenweier (1 Kandidat aus einer Liste von bis zu 2 Kandidaten)</t>
  </si>
  <si>
    <t>Weinheim</t>
  </si>
  <si>
    <t>Sulzbach</t>
  </si>
  <si>
    <t>Rippenweier</t>
  </si>
  <si>
    <t>FDP</t>
  </si>
  <si>
    <t>Linke</t>
  </si>
  <si>
    <t>Hohensachsen/ Ritschweier</t>
  </si>
  <si>
    <t>Geben Sie in die farbig unterlegten Felder bitte die Stimmenzahlen ein</t>
  </si>
  <si>
    <t>CDU 02</t>
  </si>
  <si>
    <t>CDU 03</t>
  </si>
  <si>
    <t>CDU 04</t>
  </si>
  <si>
    <t>CDU 05</t>
  </si>
  <si>
    <t>CDU 06</t>
  </si>
  <si>
    <t>CDU 07</t>
  </si>
  <si>
    <t>CDU 08</t>
  </si>
  <si>
    <t>CDU 09</t>
  </si>
  <si>
    <t>CDU 10</t>
  </si>
  <si>
    <t>CDU 11</t>
  </si>
  <si>
    <t>CDU 12</t>
  </si>
  <si>
    <t>CDU 13</t>
  </si>
  <si>
    <t>CDU 14</t>
  </si>
  <si>
    <t>CDU 15</t>
  </si>
  <si>
    <t>CDU 16</t>
  </si>
  <si>
    <t>CDU 17</t>
  </si>
  <si>
    <t>CDU 18</t>
  </si>
  <si>
    <t>CDU 19</t>
  </si>
  <si>
    <t>CDU 20</t>
  </si>
  <si>
    <t>CDU 21</t>
  </si>
  <si>
    <t>CDU 01</t>
  </si>
  <si>
    <t>SPD 02</t>
  </si>
  <si>
    <t>SPD 03</t>
  </si>
  <si>
    <t>SPD 04</t>
  </si>
  <si>
    <t>SPD 05</t>
  </si>
  <si>
    <t>SPD 06</t>
  </si>
  <si>
    <t>SPD 07</t>
  </si>
  <si>
    <t>SPD 08</t>
  </si>
  <si>
    <t>SPD 09</t>
  </si>
  <si>
    <t>SPD 10</t>
  </si>
  <si>
    <t>SPD 11</t>
  </si>
  <si>
    <t>SPD 12</t>
  </si>
  <si>
    <t>SPD 13</t>
  </si>
  <si>
    <t>SPD 14</t>
  </si>
  <si>
    <t>SPD 15</t>
  </si>
  <si>
    <t>SPD 16</t>
  </si>
  <si>
    <t>SPD 17</t>
  </si>
  <si>
    <t>SPD 18</t>
  </si>
  <si>
    <t>SPD 19</t>
  </si>
  <si>
    <t>SPD 20</t>
  </si>
  <si>
    <t>SPD 21</t>
  </si>
  <si>
    <t>Grüne 01</t>
  </si>
  <si>
    <t>Grüne 02</t>
  </si>
  <si>
    <t>Grüne 03</t>
  </si>
  <si>
    <t>Grüne 04</t>
  </si>
  <si>
    <t>Grüne 05</t>
  </si>
  <si>
    <t>Grüne 06</t>
  </si>
  <si>
    <t>Grüne 07</t>
  </si>
  <si>
    <t>Grüne 08</t>
  </si>
  <si>
    <t>Grüne 09</t>
  </si>
  <si>
    <t>Grüne 10</t>
  </si>
  <si>
    <t>Grüne 11</t>
  </si>
  <si>
    <t>Grüne 12</t>
  </si>
  <si>
    <t>Grüne 13</t>
  </si>
  <si>
    <t>Grüne 14</t>
  </si>
  <si>
    <t>Grüne 15</t>
  </si>
  <si>
    <t>Grüne 16</t>
  </si>
  <si>
    <t>Grüne 17</t>
  </si>
  <si>
    <t>Grüne 18</t>
  </si>
  <si>
    <t>Grüne 19</t>
  </si>
  <si>
    <t>Grüne 20</t>
  </si>
  <si>
    <t>Grüne 21</t>
  </si>
  <si>
    <t>FDP 01</t>
  </si>
  <si>
    <t>FDP 02</t>
  </si>
  <si>
    <t>FDP 03</t>
  </si>
  <si>
    <t>FDP 04</t>
  </si>
  <si>
    <t>FDP 05</t>
  </si>
  <si>
    <t>FDP 06</t>
  </si>
  <si>
    <t>FDP 07</t>
  </si>
  <si>
    <t>FDP 08</t>
  </si>
  <si>
    <t>FDP 09</t>
  </si>
  <si>
    <t>FDP 10</t>
  </si>
  <si>
    <t>FDP 11</t>
  </si>
  <si>
    <t>FDP 12</t>
  </si>
  <si>
    <t>FDP 13</t>
  </si>
  <si>
    <t>FDP 14</t>
  </si>
  <si>
    <t>FDP 15</t>
  </si>
  <si>
    <t>FDP 16</t>
  </si>
  <si>
    <t>FDP 17</t>
  </si>
  <si>
    <t>FDP 18</t>
  </si>
  <si>
    <t>FDP 19</t>
  </si>
  <si>
    <t>FDP 20</t>
  </si>
  <si>
    <t>FDP 21</t>
  </si>
  <si>
    <t>Linke 01</t>
  </si>
  <si>
    <t>Linke 02</t>
  </si>
  <si>
    <t>Linke 03</t>
  </si>
  <si>
    <t>Linke 04</t>
  </si>
  <si>
    <t>Linke 05</t>
  </si>
  <si>
    <t>Linke 06</t>
  </si>
  <si>
    <t>Linke 07</t>
  </si>
  <si>
    <t>Linke 08</t>
  </si>
  <si>
    <t>Linke 09</t>
  </si>
  <si>
    <t>Linke 10</t>
  </si>
  <si>
    <t>Linke 11</t>
  </si>
  <si>
    <t>Linke 12</t>
  </si>
  <si>
    <t>Linke 13</t>
  </si>
  <si>
    <t>Linke 14</t>
  </si>
  <si>
    <t>Linke 15</t>
  </si>
  <si>
    <t>Linke 16</t>
  </si>
  <si>
    <t>Linke 17</t>
  </si>
  <si>
    <t>Linke 18</t>
  </si>
  <si>
    <t>Linke 19</t>
  </si>
  <si>
    <t>Linke 20</t>
  </si>
  <si>
    <t>Linke 21</t>
  </si>
  <si>
    <t>SPD 01</t>
  </si>
  <si>
    <t>CDU 23</t>
  </si>
  <si>
    <t>CDU 24</t>
  </si>
  <si>
    <t>SPD 22</t>
  </si>
  <si>
    <t>SPD 23</t>
  </si>
  <si>
    <t>SPD 24</t>
  </si>
  <si>
    <t>Grüne 22</t>
  </si>
  <si>
    <t>Grüne 23</t>
  </si>
  <si>
    <t>FDP 22</t>
  </si>
  <si>
    <t>FDP 23</t>
  </si>
  <si>
    <t>Linke 22</t>
  </si>
  <si>
    <t>Linke 23</t>
  </si>
  <si>
    <t>CDU 22</t>
  </si>
  <si>
    <t>CDU 26</t>
  </si>
  <si>
    <t>CDU 27</t>
  </si>
  <si>
    <t>CDU 28</t>
  </si>
  <si>
    <t>SPD 25</t>
  </si>
  <si>
    <t>SPD 26</t>
  </si>
  <si>
    <t>SPD 27</t>
  </si>
  <si>
    <t>SPD 28</t>
  </si>
  <si>
    <t>Grüne 24</t>
  </si>
  <si>
    <t>Grüne 25</t>
  </si>
  <si>
    <t>Grüne 26</t>
  </si>
  <si>
    <t>Grüne 27</t>
  </si>
  <si>
    <t>FDP 24</t>
  </si>
  <si>
    <t>FDP 25</t>
  </si>
  <si>
    <t>FDP 26</t>
  </si>
  <si>
    <t>FDP 27</t>
  </si>
  <si>
    <t>Linke 24</t>
  </si>
  <si>
    <t>Linke 25</t>
  </si>
  <si>
    <t>Linke 26</t>
  </si>
  <si>
    <t>Linke 27</t>
  </si>
  <si>
    <t>CDU 25</t>
  </si>
  <si>
    <t>CDU 30</t>
  </si>
  <si>
    <t>SPD 29</t>
  </si>
  <si>
    <t>SPD 30</t>
  </si>
  <si>
    <t>Grüne 28</t>
  </si>
  <si>
    <t>Grüne 29</t>
  </si>
  <si>
    <t>FDP 28</t>
  </si>
  <si>
    <t>FDP 29</t>
  </si>
  <si>
    <t>Linke 28</t>
  </si>
  <si>
    <t>Linke 29</t>
  </si>
  <si>
    <t>CDU 29</t>
  </si>
  <si>
    <t>CDU 33</t>
  </si>
  <si>
    <t>CDU 34</t>
  </si>
  <si>
    <t>SPD 32</t>
  </si>
  <si>
    <t>SPD 33</t>
  </si>
  <si>
    <t>SPD 34</t>
  </si>
  <si>
    <t>Grüne 30</t>
  </si>
  <si>
    <t>Grüne 31</t>
  </si>
  <si>
    <t>FDP 30</t>
  </si>
  <si>
    <t>FDP 31</t>
  </si>
  <si>
    <t>Linke 30</t>
  </si>
  <si>
    <t>Linke 31</t>
  </si>
  <si>
    <t>CDU 32</t>
  </si>
  <si>
    <t>CDU 36</t>
  </si>
  <si>
    <t>SPD 35</t>
  </si>
  <si>
    <t>SPD 36</t>
  </si>
  <si>
    <t>Grüne 32</t>
  </si>
  <si>
    <t>FDP 32</t>
  </si>
  <si>
    <t>Linke 32</t>
  </si>
  <si>
    <t>CDU 35</t>
  </si>
  <si>
    <t>%</t>
  </si>
  <si>
    <t>Anzahl Stimmen:</t>
  </si>
  <si>
    <t>eingetragene Stimmen:</t>
  </si>
  <si>
    <t xml:space="preserve">  Sie haben …</t>
  </si>
  <si>
    <t>Sie haben in</t>
  </si>
  <si>
    <t>WL</t>
  </si>
  <si>
    <t>WL 01</t>
  </si>
  <si>
    <t>WL 02</t>
  </si>
  <si>
    <t>WL 03</t>
  </si>
  <si>
    <t>WL 04</t>
  </si>
  <si>
    <t>WL 05</t>
  </si>
  <si>
    <t>WL 06</t>
  </si>
  <si>
    <t>WL 07</t>
  </si>
  <si>
    <t>WL 08</t>
  </si>
  <si>
    <t>WL 09</t>
  </si>
  <si>
    <t>WL 10</t>
  </si>
  <si>
    <t>WL 11</t>
  </si>
  <si>
    <t>WL 12</t>
  </si>
  <si>
    <t>WL 13</t>
  </si>
  <si>
    <t>WL 14</t>
  </si>
  <si>
    <t>WL 15</t>
  </si>
  <si>
    <t>WL 16</t>
  </si>
  <si>
    <t>WL 17</t>
  </si>
  <si>
    <t>WL 18</t>
  </si>
  <si>
    <t>WL 19</t>
  </si>
  <si>
    <t>WL 20</t>
  </si>
  <si>
    <t>WL 21</t>
  </si>
  <si>
    <t>WL 22</t>
  </si>
  <si>
    <t>WL 23</t>
  </si>
  <si>
    <t>WL 24</t>
  </si>
  <si>
    <t>WL 25</t>
  </si>
  <si>
    <t>WL 26</t>
  </si>
  <si>
    <t>WL 27</t>
  </si>
  <si>
    <t>WL 28</t>
  </si>
  <si>
    <t>WL 29</t>
  </si>
  <si>
    <t>WL 30</t>
  </si>
  <si>
    <t>WL 31</t>
  </si>
  <si>
    <t>WL 32</t>
  </si>
  <si>
    <t>Wohnbezirk Weinheim - Für diesen Wohnbezirk dürfen Sie nicht mehr als 21 Bewerbern Stimmen geben!</t>
  </si>
  <si>
    <t>Liste</t>
  </si>
  <si>
    <t>CDU 31</t>
  </si>
  <si>
    <t>SPD 31</t>
  </si>
  <si>
    <t>G/AL</t>
  </si>
  <si>
    <t>immer wieder stellen wir fest, dass das Wahlrecht in Baden-Württemberg als sehr kompliziert und erklärungsbedürftig empfunden wird.</t>
  </si>
  <si>
    <t>Idee © by Frank Volk &amp; Freie Wähler Neckargemünd e.V. 2009</t>
  </si>
  <si>
    <t>BIG</t>
  </si>
  <si>
    <t>BIG 01</t>
  </si>
  <si>
    <t>BIG 02</t>
  </si>
  <si>
    <t>BIG 03</t>
  </si>
  <si>
    <t>BIG 04</t>
  </si>
  <si>
    <t>BIG 05</t>
  </si>
  <si>
    <t>BIG 06</t>
  </si>
  <si>
    <t>BIG 07</t>
  </si>
  <si>
    <t>BIG 08</t>
  </si>
  <si>
    <t>BIG 09</t>
  </si>
  <si>
    <t>BIG 10</t>
  </si>
  <si>
    <t>BIG 11</t>
  </si>
  <si>
    <t>BIG 12</t>
  </si>
  <si>
    <t>BIG 13</t>
  </si>
  <si>
    <t>BIG 14</t>
  </si>
  <si>
    <t>BIG 15</t>
  </si>
  <si>
    <t>BIG 16</t>
  </si>
  <si>
    <t>BIG 17</t>
  </si>
  <si>
    <t>BIG 18</t>
  </si>
  <si>
    <t>BIG 19</t>
  </si>
  <si>
    <t>BIG 20</t>
  </si>
  <si>
    <t>BIG 21</t>
  </si>
  <si>
    <t>BIG 22</t>
  </si>
  <si>
    <t>BIG 23</t>
  </si>
  <si>
    <t>BIG 24</t>
  </si>
  <si>
    <t>BIG 25</t>
  </si>
  <si>
    <t>BIG 26</t>
  </si>
  <si>
    <t>BIG 27</t>
  </si>
  <si>
    <t>BIG 28</t>
  </si>
  <si>
    <t>BIG 29</t>
  </si>
  <si>
    <t>BIG 30</t>
  </si>
  <si>
    <t>BIG 31</t>
  </si>
  <si>
    <t>Angepasst für Weinheim © by Günter Bäro &amp; Freie Wähler Weinheim Stadtverband e.V. 2018</t>
  </si>
  <si>
    <t xml:space="preserve">Weitere Informationen finden Sie im im Internet unter </t>
  </si>
  <si>
    <t>Bäro, Dr. Günter</t>
  </si>
  <si>
    <t>Mayer, Christian</t>
  </si>
  <si>
    <t>Ditzen, Dr. Klaus</t>
  </si>
  <si>
    <t>Eitenmüller, Christina</t>
  </si>
  <si>
    <t>Flößer, Klaus</t>
  </si>
  <si>
    <t>Schüssler, Dr. Mark</t>
  </si>
  <si>
    <t>Vetere, Michel</t>
  </si>
  <si>
    <t>Klump, Hnas-Jörg</t>
  </si>
  <si>
    <t>Ahlheim, Dirk</t>
  </si>
  <si>
    <t>Kerner, Sebastian</t>
  </si>
  <si>
    <t>Wacker, Margarete</t>
  </si>
  <si>
    <t>Rauschenbusch, Katrin</t>
  </si>
  <si>
    <t>Kümmerle, Oliver</t>
  </si>
  <si>
    <t>Waas, Helmut</t>
  </si>
  <si>
    <t>Bordasch, Jürgen</t>
  </si>
  <si>
    <t>Metz, Heinz-Hermann</t>
  </si>
  <si>
    <t>Flößer, Michael</t>
  </si>
  <si>
    <t>Hörr, Uwe</t>
  </si>
  <si>
    <t>Faulhammer, Dr. Frank</t>
  </si>
  <si>
    <t>Bachocz, Torsten</t>
  </si>
  <si>
    <t>Fuchs, Gerd</t>
  </si>
  <si>
    <t>Springer, Monika</t>
  </si>
  <si>
    <t>Roland, Anette</t>
  </si>
  <si>
    <t>Lund, Hendrik</t>
  </si>
  <si>
    <t>Falter, Doris</t>
  </si>
  <si>
    <t>Hüchting, Dr. Hans-Jochen</t>
  </si>
  <si>
    <t>Kampfl, Hermann</t>
  </si>
  <si>
    <t>Weiß, Nadja</t>
  </si>
  <si>
    <t>Jäger, Kurt</t>
  </si>
  <si>
    <t>Ley, Robin</t>
  </si>
  <si>
    <t>Jochen, Paul</t>
  </si>
  <si>
    <t>Falter, Jens</t>
  </si>
  <si>
    <t>Eberhardt, Frank</t>
  </si>
  <si>
    <t>Seiler, Matthias</t>
  </si>
  <si>
    <t>Blesing, Walter</t>
  </si>
  <si>
    <t>Zum Internet</t>
  </si>
  <si>
    <t>Erläuterungen</t>
  </si>
  <si>
    <r>
      <rPr>
        <b/>
        <sz val="11"/>
        <rFont val="Symbol"/>
        <family val="1"/>
      </rPr>
      <t>S</t>
    </r>
    <r>
      <rPr>
        <b/>
        <sz val="11"/>
        <rFont val="Times New Roman"/>
        <family val="2"/>
      </rPr>
      <t xml:space="preserve"> Stimmen/Kandidaten: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</si>
</sst>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53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2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2"/>
    </font>
    <font>
      <sz val="8"/>
      <name val="Times New Roman"/>
      <family val="2"/>
    </font>
    <font>
      <b/>
      <sz val="11"/>
      <name val="Times New Roman"/>
      <family val="1"/>
    </font>
    <font>
      <b/>
      <u val="single"/>
      <sz val="11"/>
      <color indexed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color indexed="56"/>
      <name val="Times New Roman"/>
      <family val="1"/>
    </font>
    <font>
      <b/>
      <sz val="11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4"/>
      <name val="Times New Roman"/>
      <family val="1"/>
    </font>
    <font>
      <sz val="11"/>
      <color indexed="29"/>
      <name val="Times New Roman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Times New Roman"/>
      <family val="1"/>
    </font>
    <font>
      <b/>
      <sz val="11"/>
      <color rgb="FFE646D3"/>
      <name val="Times New Roman"/>
      <family val="1"/>
    </font>
    <font>
      <sz val="11"/>
      <color theme="5" tint="0.3999499976634979"/>
      <name val="Times New Roman"/>
      <family val="2"/>
    </font>
    <font>
      <sz val="11"/>
      <color theme="5" tint="0.39998000860214233"/>
      <name val="Times New Roman"/>
      <family val="2"/>
    </font>
    <font>
      <b/>
      <sz val="11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E20DF"/>
        <bgColor indexed="64"/>
      </patternFill>
    </fill>
    <fill>
      <patternFill patternType="solid">
        <fgColor rgb="FFC45D08"/>
        <bgColor indexed="64"/>
      </patternFill>
    </fill>
    <fill>
      <patternFill patternType="solid">
        <fgColor rgb="FFFCF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45" fillId="0" borderId="0" applyNumberFormat="0" applyFill="0" applyBorder="0" applyAlignment="0" applyProtection="0"/>
    <xf numFmtId="164" fontId="1" fillId="0" borderId="0" applyFill="0" applyBorder="0" applyAlignment="0" applyProtection="0"/>
    <xf numFmtId="0" fontId="5" fillId="13" borderId="2" applyNumberFormat="0" applyAlignment="0" applyProtection="0"/>
    <xf numFmtId="0" fontId="4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10" applyNumberFormat="0" applyAlignment="0" applyProtection="0"/>
  </cellStyleXfs>
  <cellXfs count="99">
    <xf numFmtId="0" fontId="0" fillId="0" borderId="0" xfId="0" applyAlignment="1">
      <alignment/>
    </xf>
    <xf numFmtId="0" fontId="18" fillId="0" borderId="0" xfId="67" applyAlignment="1">
      <alignment/>
    </xf>
    <xf numFmtId="0" fontId="0" fillId="11" borderId="0" xfId="0" applyFill="1" applyAlignment="1">
      <alignment/>
    </xf>
    <xf numFmtId="0" fontId="20" fillId="0" borderId="0" xfId="0" applyFont="1" applyAlignment="1">
      <alignment/>
    </xf>
    <xf numFmtId="166" fontId="0" fillId="0" borderId="0" xfId="0" applyNumberFormat="1" applyAlignment="1">
      <alignment/>
    </xf>
    <xf numFmtId="0" fontId="23" fillId="42" borderId="0" xfId="0" applyFont="1" applyFill="1" applyAlignment="1">
      <alignment/>
    </xf>
    <xf numFmtId="0" fontId="0" fillId="8" borderId="0" xfId="0" applyFill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6" fillId="43" borderId="0" xfId="0" applyFont="1" applyFill="1" applyAlignment="1">
      <alignment horizontal="left" indent="1"/>
    </xf>
    <xf numFmtId="0" fontId="6" fillId="11" borderId="12" xfId="0" applyFont="1" applyFill="1" applyBorder="1" applyAlignment="1">
      <alignment/>
    </xf>
    <xf numFmtId="167" fontId="1" fillId="42" borderId="0" xfId="70" applyNumberFormat="1" applyFill="1" applyAlignment="1">
      <alignment/>
    </xf>
    <xf numFmtId="167" fontId="1" fillId="0" borderId="0" xfId="70" applyNumberFormat="1" applyAlignment="1">
      <alignment/>
    </xf>
    <xf numFmtId="0" fontId="23" fillId="11" borderId="0" xfId="0" applyFont="1" applyFill="1" applyAlignment="1">
      <alignment/>
    </xf>
    <xf numFmtId="0" fontId="0" fillId="44" borderId="0" xfId="0" applyFill="1" applyAlignment="1">
      <alignment/>
    </xf>
    <xf numFmtId="0" fontId="14" fillId="44" borderId="0" xfId="0" applyFont="1" applyFill="1" applyAlignment="1">
      <alignment/>
    </xf>
    <xf numFmtId="0" fontId="6" fillId="0" borderId="13" xfId="0" applyFont="1" applyBorder="1" applyAlignment="1">
      <alignment vertical="top"/>
    </xf>
    <xf numFmtId="0" fontId="19" fillId="45" borderId="14" xfId="0" applyFont="1" applyFill="1" applyBorder="1" applyAlignment="1">
      <alignment/>
    </xf>
    <xf numFmtId="0" fontId="19" fillId="45" borderId="15" xfId="0" applyFont="1" applyFill="1" applyBorder="1" applyAlignment="1">
      <alignment/>
    </xf>
    <xf numFmtId="0" fontId="0" fillId="0" borderId="16" xfId="0" applyBorder="1" applyAlignment="1">
      <alignment/>
    </xf>
    <xf numFmtId="0" fontId="21" fillId="46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5" fillId="11" borderId="0" xfId="0" applyFont="1" applyFill="1" applyAlignment="1">
      <alignment/>
    </xf>
    <xf numFmtId="0" fontId="23" fillId="11" borderId="0" xfId="0" applyFont="1" applyFill="1" applyAlignment="1" applyProtection="1">
      <alignment/>
      <protection locked="0"/>
    </xf>
    <xf numFmtId="0" fontId="23" fillId="11" borderId="0" xfId="0" applyFont="1" applyFill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11" borderId="0" xfId="0" applyFont="1" applyFill="1" applyAlignment="1">
      <alignment/>
    </xf>
    <xf numFmtId="0" fontId="0" fillId="47" borderId="0" xfId="0" applyFill="1" applyAlignment="1">
      <alignment/>
    </xf>
    <xf numFmtId="0" fontId="0" fillId="47" borderId="0" xfId="0" applyFill="1" applyAlignment="1">
      <alignment horizontal="left" vertical="center"/>
    </xf>
    <xf numFmtId="0" fontId="0" fillId="48" borderId="0" xfId="0" applyFill="1" applyAlignment="1">
      <alignment/>
    </xf>
    <xf numFmtId="0" fontId="6" fillId="49" borderId="0" xfId="0" applyFont="1" applyFill="1" applyAlignment="1">
      <alignment horizontal="center"/>
    </xf>
    <xf numFmtId="0" fontId="22" fillId="50" borderId="19" xfId="0" applyFont="1" applyFill="1" applyBorder="1" applyAlignment="1">
      <alignment horizontal="center" vertical="top"/>
    </xf>
    <xf numFmtId="0" fontId="17" fillId="51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6" fillId="52" borderId="0" xfId="0" applyFont="1" applyFill="1" applyAlignment="1">
      <alignment horizontal="center"/>
    </xf>
    <xf numFmtId="0" fontId="25" fillId="53" borderId="0" xfId="0" applyFont="1" applyFill="1" applyAlignment="1">
      <alignment horizontal="center"/>
    </xf>
    <xf numFmtId="0" fontId="22" fillId="50" borderId="17" xfId="0" applyFont="1" applyFill="1" applyBorder="1" applyAlignment="1">
      <alignment horizontal="center" vertical="top"/>
    </xf>
    <xf numFmtId="0" fontId="22" fillId="50" borderId="18" xfId="0" applyFont="1" applyFill="1" applyBorder="1" applyAlignment="1">
      <alignment horizontal="center" vertical="top"/>
    </xf>
    <xf numFmtId="0" fontId="17" fillId="54" borderId="0" xfId="0" applyFont="1" applyFill="1" applyAlignment="1">
      <alignment horizontal="center"/>
    </xf>
    <xf numFmtId="0" fontId="48" fillId="55" borderId="0" xfId="0" applyFont="1" applyFill="1" applyAlignment="1">
      <alignment horizontal="center"/>
    </xf>
    <xf numFmtId="0" fontId="49" fillId="56" borderId="0" xfId="0" applyFont="1" applyFill="1" applyAlignment="1">
      <alignment horizontal="center"/>
    </xf>
    <xf numFmtId="0" fontId="18" fillId="57" borderId="0" xfId="67" applyFill="1" applyAlignment="1">
      <alignment/>
    </xf>
    <xf numFmtId="0" fontId="27" fillId="57" borderId="0" xfId="67" applyFont="1" applyFill="1" applyAlignment="1">
      <alignment/>
    </xf>
    <xf numFmtId="0" fontId="22" fillId="50" borderId="17" xfId="0" applyFont="1" applyFill="1" applyBorder="1" applyAlignment="1">
      <alignment horizontal="left" vertical="top" indent="1"/>
    </xf>
    <xf numFmtId="0" fontId="0" fillId="8" borderId="0" xfId="0" applyFill="1" applyAlignment="1">
      <alignment horizontal="center"/>
    </xf>
    <xf numFmtId="0" fontId="22" fillId="50" borderId="18" xfId="0" applyFont="1" applyFill="1" applyBorder="1" applyAlignment="1">
      <alignment horizontal="left" vertical="top" indent="1"/>
    </xf>
    <xf numFmtId="0" fontId="22" fillId="50" borderId="20" xfId="0" applyFont="1" applyFill="1" applyBorder="1" applyAlignment="1">
      <alignment horizontal="left" vertical="top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22" fillId="50" borderId="21" xfId="0" applyFont="1" applyFill="1" applyBorder="1" applyAlignment="1">
      <alignment horizontal="center" vertical="top"/>
    </xf>
    <xf numFmtId="0" fontId="50" fillId="11" borderId="0" xfId="0" applyFont="1" applyFill="1" applyAlignment="1">
      <alignment/>
    </xf>
    <xf numFmtId="10" fontId="23" fillId="11" borderId="0" xfId="0" applyNumberFormat="1" applyFont="1" applyFill="1" applyAlignment="1">
      <alignment/>
    </xf>
    <xf numFmtId="0" fontId="28" fillId="50" borderId="17" xfId="0" applyFont="1" applyFill="1" applyBorder="1" applyAlignment="1">
      <alignment horizontal="center" vertical="top"/>
    </xf>
    <xf numFmtId="0" fontId="6" fillId="49" borderId="0" xfId="0" applyFont="1" applyFill="1" applyAlignment="1">
      <alignment horizontal="left"/>
    </xf>
    <xf numFmtId="0" fontId="51" fillId="11" borderId="0" xfId="0" applyFont="1" applyFill="1" applyAlignment="1">
      <alignment/>
    </xf>
    <xf numFmtId="0" fontId="52" fillId="44" borderId="0" xfId="0" applyFont="1" applyFill="1" applyAlignment="1">
      <alignment/>
    </xf>
    <xf numFmtId="0" fontId="26" fillId="48" borderId="0" xfId="67" applyFont="1" applyFill="1" applyAlignment="1">
      <alignment horizontal="left"/>
    </xf>
    <xf numFmtId="0" fontId="0" fillId="48" borderId="0" xfId="0" applyFill="1" applyAlignment="1">
      <alignment/>
    </xf>
    <xf numFmtId="0" fontId="0" fillId="48" borderId="22" xfId="0" applyFill="1" applyBorder="1" applyAlignment="1">
      <alignment/>
    </xf>
    <xf numFmtId="0" fontId="0" fillId="48" borderId="22" xfId="0" applyFill="1" applyBorder="1" applyAlignment="1">
      <alignment/>
    </xf>
    <xf numFmtId="0" fontId="29" fillId="44" borderId="0" xfId="0" applyFont="1" applyFill="1" applyAlignment="1">
      <alignment/>
    </xf>
    <xf numFmtId="0" fontId="22" fillId="50" borderId="19" xfId="0" applyFont="1" applyFill="1" applyBorder="1" applyAlignment="1">
      <alignment vertical="top"/>
    </xf>
    <xf numFmtId="0" fontId="18" fillId="58" borderId="0" xfId="67" applyFill="1" applyAlignment="1">
      <alignment/>
    </xf>
    <xf numFmtId="0" fontId="27" fillId="58" borderId="0" xfId="67" applyFont="1" applyFill="1" applyAlignment="1">
      <alignment/>
    </xf>
    <xf numFmtId="0" fontId="18" fillId="58" borderId="0" xfId="67" applyFill="1" applyAlignment="1">
      <alignment horizontal="center"/>
    </xf>
    <xf numFmtId="0" fontId="27" fillId="58" borderId="0" xfId="67" applyFont="1" applyFill="1" applyAlignment="1">
      <alignment horizontal="center"/>
    </xf>
    <xf numFmtId="0" fontId="0" fillId="48" borderId="23" xfId="0" applyFill="1" applyBorder="1" applyAlignment="1">
      <alignment/>
    </xf>
    <xf numFmtId="0" fontId="0" fillId="48" borderId="23" xfId="0" applyFill="1" applyBorder="1" applyAlignment="1">
      <alignment/>
    </xf>
    <xf numFmtId="0" fontId="0" fillId="48" borderId="24" xfId="0" applyFill="1" applyBorder="1" applyAlignment="1">
      <alignment/>
    </xf>
    <xf numFmtId="0" fontId="0" fillId="48" borderId="25" xfId="0" applyFill="1" applyBorder="1" applyAlignment="1">
      <alignment/>
    </xf>
    <xf numFmtId="0" fontId="18" fillId="58" borderId="25" xfId="67" applyFill="1" applyBorder="1" applyAlignment="1">
      <alignment horizontal="center"/>
    </xf>
    <xf numFmtId="0" fontId="27" fillId="58" borderId="25" xfId="67" applyFont="1" applyFill="1" applyBorder="1" applyAlignment="1">
      <alignment horizontal="center"/>
    </xf>
    <xf numFmtId="0" fontId="0" fillId="48" borderId="11" xfId="0" applyFill="1" applyBorder="1" applyAlignment="1">
      <alignment/>
    </xf>
    <xf numFmtId="0" fontId="0" fillId="48" borderId="26" xfId="0" applyFill="1" applyBorder="1" applyAlignment="1">
      <alignment/>
    </xf>
    <xf numFmtId="0" fontId="0" fillId="48" borderId="27" xfId="0" applyFill="1" applyBorder="1" applyAlignment="1">
      <alignment/>
    </xf>
    <xf numFmtId="0" fontId="6" fillId="48" borderId="23" xfId="0" applyFont="1" applyFill="1" applyBorder="1" applyAlignment="1">
      <alignment horizontal="left" vertical="top"/>
    </xf>
    <xf numFmtId="0" fontId="52" fillId="44" borderId="23" xfId="0" applyFont="1" applyFill="1" applyBorder="1" applyAlignment="1">
      <alignment/>
    </xf>
    <xf numFmtId="0" fontId="0" fillId="48" borderId="28" xfId="0" applyFill="1" applyBorder="1" applyAlignment="1">
      <alignment/>
    </xf>
    <xf numFmtId="0" fontId="0" fillId="0" borderId="23" xfId="0" applyBorder="1" applyAlignment="1">
      <alignment/>
    </xf>
    <xf numFmtId="0" fontId="0" fillId="48" borderId="29" xfId="0" applyFill="1" applyBorder="1" applyAlignment="1">
      <alignment/>
    </xf>
    <xf numFmtId="0" fontId="0" fillId="48" borderId="30" xfId="0" applyFill="1" applyBorder="1" applyAlignment="1">
      <alignment/>
    </xf>
    <xf numFmtId="0" fontId="0" fillId="48" borderId="11" xfId="0" applyFill="1" applyBorder="1" applyAlignment="1">
      <alignment/>
    </xf>
    <xf numFmtId="0" fontId="14" fillId="44" borderId="11" xfId="0" applyFont="1" applyFill="1" applyBorder="1" applyAlignment="1">
      <alignment/>
    </xf>
    <xf numFmtId="0" fontId="0" fillId="48" borderId="31" xfId="0" applyFill="1" applyBorder="1" applyAlignment="1">
      <alignment/>
    </xf>
    <xf numFmtId="0" fontId="0" fillId="0" borderId="11" xfId="0" applyBorder="1" applyAlignment="1">
      <alignment/>
    </xf>
    <xf numFmtId="0" fontId="19" fillId="44" borderId="0" xfId="0" applyFont="1" applyFill="1" applyAlignment="1">
      <alignment horizontal="left"/>
    </xf>
    <xf numFmtId="0" fontId="19" fillId="44" borderId="0" xfId="0" applyFont="1" applyFill="1" applyAlignment="1">
      <alignment/>
    </xf>
    <xf numFmtId="0" fontId="19" fillId="44" borderId="11" xfId="0" applyFont="1" applyFill="1" applyBorder="1" applyAlignment="1">
      <alignment/>
    </xf>
    <xf numFmtId="0" fontId="25" fillId="11" borderId="0" xfId="0" applyFont="1" applyFill="1" applyAlignment="1">
      <alignment/>
    </xf>
    <xf numFmtId="0" fontId="6" fillId="11" borderId="0" xfId="0" applyFont="1" applyFill="1" applyAlignment="1">
      <alignment horizontal="right"/>
    </xf>
    <xf numFmtId="0" fontId="25" fillId="11" borderId="0" xfId="0" applyFont="1" applyFill="1" applyAlignment="1">
      <alignment horizontal="right"/>
    </xf>
    <xf numFmtId="0" fontId="18" fillId="58" borderId="23" xfId="67" applyFill="1" applyBorder="1" applyAlignment="1" applyProtection="1">
      <alignment/>
      <protection locked="0"/>
    </xf>
    <xf numFmtId="0" fontId="27" fillId="58" borderId="0" xfId="67" applyFont="1" applyFill="1" applyAlignment="1" applyProtection="1">
      <alignment/>
      <protection locked="0"/>
    </xf>
    <xf numFmtId="0" fontId="18" fillId="0" borderId="0" xfId="67" applyAlignment="1">
      <alignment horizontal="left"/>
    </xf>
    <xf numFmtId="0" fontId="6" fillId="49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gebnis 1" xfId="63"/>
    <cellStyle name="Erklärender Text" xfId="64"/>
    <cellStyle name="Gut" xfId="65"/>
    <cellStyle name="Comma" xfId="66"/>
    <cellStyle name="Hyperlink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1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74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2"/>
          <bgColor indexed="31"/>
        </patternFill>
      </fill>
    </dxf>
    <dxf>
      <font>
        <b val="0"/>
        <sz val="11"/>
        <color rgb="FF000000"/>
      </font>
      <fill>
        <patternFill patternType="solid">
          <fgColor rgb="FFC0C0C0"/>
          <bgColor rgb="FFCCCCFF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8A8A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5"/>
          <c:y val="0.046"/>
          <c:w val="0.93"/>
          <c:h val="0.577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CF600"/>
              </a:solidFill>
              <a:ln w="127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646D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Gemeinderat!$Y$12:$Y$19</c:f>
              <c:strCache/>
            </c:strRef>
          </c:cat>
          <c:val>
            <c:numRef>
              <c:f>Gemeinderat!$Z$12:$Z$19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15"/>
          <c:y val="0.704"/>
          <c:w val="0.87275"/>
          <c:h val="0.2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18</xdr:col>
      <xdr:colOff>9525</xdr:colOff>
      <xdr:row>12</xdr:row>
      <xdr:rowOff>180975</xdr:rowOff>
    </xdr:to>
    <xdr:graphicFrame>
      <xdr:nvGraphicFramePr>
        <xdr:cNvPr id="1" name="Diagramm 1"/>
        <xdr:cNvGraphicFramePr/>
      </xdr:nvGraphicFramePr>
      <xdr:xfrm>
        <a:off x="8115300" y="0"/>
        <a:ext cx="3752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ie-waehler-weinheim.de/" TargetMode="External" /><Relationship Id="rId2" Type="http://schemas.openxmlformats.org/officeDocument/2006/relationships/hyperlink" Target="http://www.freie-waehler-weinheim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ie-waehler-weinheim.de/" TargetMode="External" /><Relationship Id="rId2" Type="http://schemas.openxmlformats.org/officeDocument/2006/relationships/hyperlink" Target="http://www.freie-waehler-weinheim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M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0" customWidth="1"/>
    <col min="12" max="12" width="12.7109375" style="0" customWidth="1"/>
  </cols>
  <sheetData>
    <row r="2" ht="15">
      <c r="A2" t="s">
        <v>0</v>
      </c>
    </row>
    <row r="4" ht="15">
      <c r="A4" t="s">
        <v>240</v>
      </c>
    </row>
    <row r="5" ht="15">
      <c r="A5" t="s">
        <v>1</v>
      </c>
    </row>
    <row r="7" ht="15">
      <c r="A7" t="s">
        <v>2</v>
      </c>
    </row>
    <row r="8" ht="15">
      <c r="A8" t="s">
        <v>3</v>
      </c>
    </row>
    <row r="9" ht="15">
      <c r="A9" t="s">
        <v>4</v>
      </c>
    </row>
    <row r="11" ht="15">
      <c r="A11" t="s">
        <v>5</v>
      </c>
    </row>
    <row r="13" ht="15">
      <c r="A13" t="s">
        <v>275</v>
      </c>
    </row>
    <row r="14" ht="15">
      <c r="A14" s="1" t="s">
        <v>16</v>
      </c>
    </row>
    <row r="16" spans="1:3" ht="15">
      <c r="A16" s="96" t="s">
        <v>7</v>
      </c>
      <c r="B16" s="96"/>
      <c r="C16" s="96"/>
    </row>
    <row r="18" ht="15">
      <c r="A18" t="s">
        <v>6</v>
      </c>
    </row>
    <row r="20" ht="15">
      <c r="A20" t="s">
        <v>15</v>
      </c>
    </row>
    <row r="21" spans="1:8" ht="15">
      <c r="A21" t="s">
        <v>13</v>
      </c>
      <c r="B21" t="s">
        <v>14</v>
      </c>
      <c r="H21" s="1"/>
    </row>
    <row r="23" spans="11:13" ht="15">
      <c r="K23" s="1"/>
      <c r="L23" s="1"/>
      <c r="M23" s="1"/>
    </row>
  </sheetData>
  <sheetProtection/>
  <mergeCells count="1">
    <mergeCell ref="A16:C16"/>
  </mergeCells>
  <hyperlinks>
    <hyperlink ref="A14" r:id="rId1" display="www.freie-waehler-weinheim.de"/>
    <hyperlink ref="A16" r:id="rId2" display="Besuchen Sie uns im Inter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Z114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C59" sqref="C59"/>
    </sheetView>
  </sheetViews>
  <sheetFormatPr defaultColWidth="11.421875" defaultRowHeight="15"/>
  <cols>
    <col min="1" max="1" width="3.00390625" style="0" bestFit="1" customWidth="1"/>
    <col min="2" max="2" width="23.421875" style="0" customWidth="1"/>
    <col min="3" max="3" width="3.28125" style="0" customWidth="1"/>
    <col min="4" max="4" width="12.7109375" style="0" customWidth="1"/>
    <col min="5" max="5" width="3.28125" style="0" customWidth="1"/>
    <col min="6" max="6" width="12.7109375" style="0" customWidth="1"/>
    <col min="7" max="7" width="3.28125" style="0" customWidth="1"/>
    <col min="8" max="8" width="12.7109375" style="0" customWidth="1"/>
    <col min="9" max="9" width="3.28125" style="0" customWidth="1"/>
    <col min="10" max="10" width="12.7109375" style="0" customWidth="1"/>
    <col min="11" max="11" width="3.28125" style="0" customWidth="1"/>
    <col min="12" max="12" width="8.28125" style="0" hidden="1" customWidth="1"/>
    <col min="13" max="13" width="3.28125" style="0" hidden="1" customWidth="1"/>
    <col min="14" max="14" width="10.7109375" style="0" customWidth="1"/>
    <col min="15" max="15" width="3.28125" style="0" customWidth="1"/>
    <col min="16" max="16" width="10.7109375" style="0" customWidth="1"/>
    <col min="17" max="17" width="3.28125" style="0" customWidth="1"/>
    <col min="18" max="18" width="56.140625" style="0" customWidth="1"/>
    <col min="19" max="19" width="52.8515625" style="0" customWidth="1"/>
    <col min="20" max="20" width="16.421875" style="0" customWidth="1"/>
    <col min="21" max="21" width="20.140625" style="0" customWidth="1"/>
    <col min="22" max="22" width="2.00390625" style="0" customWidth="1"/>
    <col min="23" max="24" width="10.7109375" style="0" customWidth="1"/>
    <col min="26" max="26" width="8.57421875" style="0" customWidth="1"/>
  </cols>
  <sheetData>
    <row r="1" spans="1:19" ht="15">
      <c r="A1" s="77"/>
      <c r="B1" s="78" t="s">
        <v>200</v>
      </c>
      <c r="C1" s="78"/>
      <c r="D1" s="79" t="str">
        <f>IF(SUM(F63:G69)=0,"richtig gewählt !!!! ","eine ungültige Wahl gemacht!!!")</f>
        <v>richtig gewählt !!!! </v>
      </c>
      <c r="E1" s="78"/>
      <c r="F1" s="78"/>
      <c r="G1" s="78"/>
      <c r="H1" s="78"/>
      <c r="I1" s="69"/>
      <c r="J1" s="69"/>
      <c r="K1" s="70"/>
      <c r="L1" s="80"/>
      <c r="M1" s="81"/>
      <c r="N1" s="69"/>
      <c r="O1" s="94" t="s">
        <v>311</v>
      </c>
      <c r="P1" s="70"/>
      <c r="Q1" s="71"/>
      <c r="S1" s="20"/>
    </row>
    <row r="2" spans="1:19" ht="15">
      <c r="A2" s="82"/>
      <c r="B2" s="31"/>
      <c r="C2" s="31"/>
      <c r="D2" s="58">
        <f>IF(SUM(F64:G70)=0,"","Wahl im Wohnbezirk überprüfen!!!")</f>
      </c>
      <c r="E2" s="15"/>
      <c r="F2" s="15"/>
      <c r="G2" s="15"/>
      <c r="H2" s="15"/>
      <c r="I2" s="31"/>
      <c r="J2" s="31"/>
      <c r="K2" s="60"/>
      <c r="L2" s="61"/>
      <c r="N2" s="31"/>
      <c r="O2" s="95" t="s">
        <v>312</v>
      </c>
      <c r="P2" s="60"/>
      <c r="Q2" s="72"/>
      <c r="S2" s="20"/>
    </row>
    <row r="3" spans="1:19" ht="15">
      <c r="A3" s="82"/>
      <c r="B3" s="88">
        <f>IF(OR(D63=0,32-D63=0),"","  aber noch")</f>
      </c>
      <c r="C3" s="31"/>
      <c r="D3" s="31"/>
      <c r="E3" s="16">
        <f>IF(D63=0,"",IF((32-D63)&lt;1,"",(32-D63)))</f>
      </c>
      <c r="F3" s="16" t="str">
        <f>IF(D63=0,"unveränderter Wahlzettel",IF((32-D63)=0,"",IF((32-D63)&gt;0," Stimme(n) zu vergeben","zu viele Stimmen vergeben")))</f>
        <v>unveränderter Wahlzettel</v>
      </c>
      <c r="G3" s="16"/>
      <c r="H3" s="16"/>
      <c r="I3" s="16"/>
      <c r="J3" s="31"/>
      <c r="K3" s="59"/>
      <c r="L3" s="61"/>
      <c r="M3" s="44"/>
      <c r="N3" s="65"/>
      <c r="O3" s="65"/>
      <c r="P3" s="67"/>
      <c r="Q3" s="73"/>
      <c r="S3" s="20"/>
    </row>
    <row r="4" spans="1:19" ht="15">
      <c r="A4" s="82"/>
      <c r="B4" s="89">
        <f>IF(D63&gt;32,"… mehr als 32 St. vergeben","")</f>
      </c>
      <c r="C4" s="31"/>
      <c r="D4" s="31"/>
      <c r="E4" s="31"/>
      <c r="F4" s="16"/>
      <c r="G4" s="63" t="str">
        <f>IF(E63=0,"Nur 1 Liste abgeben !!! Liste abtrennen !!!","")</f>
        <v>Nur 1 Liste abgeben !!! Liste abtrennen !!!</v>
      </c>
      <c r="H4" s="16"/>
      <c r="I4" s="31"/>
      <c r="J4" s="31"/>
      <c r="K4" s="60"/>
      <c r="L4" s="61"/>
      <c r="N4" s="60"/>
      <c r="O4" s="60"/>
      <c r="P4" s="60"/>
      <c r="Q4" s="72"/>
      <c r="S4" s="20"/>
    </row>
    <row r="5" spans="1:19" ht="15">
      <c r="A5" s="82"/>
      <c r="B5" s="89">
        <f>IF(D64&gt;32,"… bereits in Whm mehr als 32 Stimmen vergeben","")</f>
      </c>
      <c r="C5" s="15"/>
      <c r="D5" s="31"/>
      <c r="E5" s="31"/>
      <c r="F5" s="16"/>
      <c r="G5" s="63" t="str">
        <f>IF(E63=0,"Nur dann erhält Ihre Liste 32 Stimmen !!!","")</f>
        <v>Nur dann erhält Ihre Liste 32 Stimmen !!!</v>
      </c>
      <c r="H5" s="16"/>
      <c r="I5" s="31"/>
      <c r="J5" s="31"/>
      <c r="K5" s="60"/>
      <c r="L5" s="62"/>
      <c r="M5" s="45"/>
      <c r="N5" s="66"/>
      <c r="O5" s="66"/>
      <c r="P5" s="68"/>
      <c r="Q5" s="74"/>
      <c r="S5" s="20"/>
    </row>
    <row r="6" spans="1:19" ht="15.75" thickBot="1">
      <c r="A6" s="83"/>
      <c r="B6" s="90">
        <f>IF(E64&gt;21,"… an mehr als 21 Pers. in Whm Stimmen verteilt",IF((E65&gt;2),"… an mehr als 2 Pers. in Hohensachsen/Ritschweier Stimmen verteilt",IF((E66&gt;4),"… an mehr als 4 Pers. in Lützelsachsen Stimmen verteilt",IF((E67&gt;2),"… an mehr als 2 Pers. in Oberflockenbach Stimmen verteilt",IF((E68&gt;1),"… an mehr als 1 Pers. in Rippenweier Stimmen verteilt",IF((E69&gt;2),"… an mehr als 2 Pers. in Sulzbach Stimmen verteilt",""))))))</f>
      </c>
      <c r="C6" s="75"/>
      <c r="D6" s="84"/>
      <c r="E6" s="84"/>
      <c r="F6" s="85"/>
      <c r="G6" s="84"/>
      <c r="H6" s="84"/>
      <c r="I6" s="84"/>
      <c r="J6" s="84"/>
      <c r="K6" s="84"/>
      <c r="L6" s="86"/>
      <c r="M6" s="87"/>
      <c r="N6" s="75"/>
      <c r="O6" s="75"/>
      <c r="P6" s="75"/>
      <c r="Q6" s="76"/>
      <c r="S6" s="20"/>
    </row>
    <row r="7" spans="1:17" ht="24" customHeight="1">
      <c r="A7" s="32"/>
      <c r="B7" s="56" t="s">
        <v>235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2"/>
      <c r="Q7" s="32"/>
    </row>
    <row r="8" spans="4:19" ht="15">
      <c r="D8" s="7" t="s">
        <v>30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S8" s="20"/>
    </row>
    <row r="9" spans="2:19" ht="15.75" thickBot="1">
      <c r="B9" s="10" t="s">
        <v>9</v>
      </c>
      <c r="C9" s="3" t="s">
        <v>8</v>
      </c>
      <c r="D9" s="34" t="s">
        <v>10</v>
      </c>
      <c r="E9" s="35" t="s">
        <v>8</v>
      </c>
      <c r="F9" s="36" t="s">
        <v>11</v>
      </c>
      <c r="G9" s="35" t="s">
        <v>8</v>
      </c>
      <c r="H9" s="37" t="s">
        <v>239</v>
      </c>
      <c r="I9" s="35" t="s">
        <v>8</v>
      </c>
      <c r="J9" s="43" t="s">
        <v>27</v>
      </c>
      <c r="K9" s="35" t="s">
        <v>8</v>
      </c>
      <c r="L9" s="38" t="s">
        <v>202</v>
      </c>
      <c r="M9" s="35" t="s">
        <v>8</v>
      </c>
      <c r="N9" s="41" t="s">
        <v>28</v>
      </c>
      <c r="O9" s="35" t="s">
        <v>8</v>
      </c>
      <c r="P9" s="42" t="s">
        <v>242</v>
      </c>
      <c r="Q9" s="3" t="s">
        <v>8</v>
      </c>
      <c r="S9" s="20"/>
    </row>
    <row r="10" spans="1:26" ht="15.75" thickBot="1">
      <c r="A10">
        <v>1</v>
      </c>
      <c r="B10" s="64" t="s">
        <v>276</v>
      </c>
      <c r="C10" s="6"/>
      <c r="D10" s="33" t="s">
        <v>51</v>
      </c>
      <c r="E10" s="6"/>
      <c r="F10" s="33" t="s">
        <v>135</v>
      </c>
      <c r="G10" s="6"/>
      <c r="H10" s="33" t="s">
        <v>72</v>
      </c>
      <c r="I10" s="6"/>
      <c r="J10" s="33" t="s">
        <v>93</v>
      </c>
      <c r="K10" s="6"/>
      <c r="L10" s="33" t="s">
        <v>203</v>
      </c>
      <c r="M10" s="6"/>
      <c r="N10" s="33" t="s">
        <v>114</v>
      </c>
      <c r="O10" s="6"/>
      <c r="P10" s="33" t="s">
        <v>243</v>
      </c>
      <c r="Q10" s="6"/>
      <c r="S10" s="20"/>
      <c r="Y10" s="98" t="s">
        <v>199</v>
      </c>
      <c r="Z10" s="98"/>
    </row>
    <row r="11" spans="1:26" ht="15.75" thickBot="1">
      <c r="A11">
        <v>2</v>
      </c>
      <c r="B11" s="64" t="s">
        <v>277</v>
      </c>
      <c r="C11" s="6"/>
      <c r="D11" s="33" t="s">
        <v>31</v>
      </c>
      <c r="E11" s="6"/>
      <c r="F11" s="33" t="s">
        <v>52</v>
      </c>
      <c r="G11" s="6"/>
      <c r="H11" s="33" t="s">
        <v>73</v>
      </c>
      <c r="I11" s="6"/>
      <c r="J11" s="33" t="s">
        <v>94</v>
      </c>
      <c r="K11" s="6"/>
      <c r="L11" s="33" t="s">
        <v>204</v>
      </c>
      <c r="M11" s="6"/>
      <c r="N11" s="33" t="s">
        <v>115</v>
      </c>
      <c r="O11" s="6"/>
      <c r="P11" s="33" t="s">
        <v>244</v>
      </c>
      <c r="Q11" s="6"/>
      <c r="S11" s="20"/>
      <c r="Y11" s="8"/>
      <c r="Z11" s="9" t="s">
        <v>197</v>
      </c>
    </row>
    <row r="12" spans="1:26" ht="15.75" thickBot="1">
      <c r="A12">
        <v>3</v>
      </c>
      <c r="B12" s="64" t="s">
        <v>278</v>
      </c>
      <c r="C12" s="6"/>
      <c r="D12" s="33" t="s">
        <v>32</v>
      </c>
      <c r="E12" s="6"/>
      <c r="F12" s="33" t="s">
        <v>53</v>
      </c>
      <c r="G12" s="6"/>
      <c r="H12" s="33" t="s">
        <v>74</v>
      </c>
      <c r="I12" s="6"/>
      <c r="J12" s="33" t="s">
        <v>95</v>
      </c>
      <c r="K12" s="6"/>
      <c r="L12" s="33" t="s">
        <v>205</v>
      </c>
      <c r="M12" s="6"/>
      <c r="N12" s="33" t="s">
        <v>116</v>
      </c>
      <c r="O12" s="6"/>
      <c r="P12" s="33" t="s">
        <v>245</v>
      </c>
      <c r="Q12" s="6"/>
      <c r="S12" s="20"/>
      <c r="Y12" s="5" t="str">
        <f>+B9</f>
        <v>Freie Wähler</v>
      </c>
      <c r="Z12" s="12">
        <f>IF($D$63&lt;&gt;0,ROUND(C62/$D$63,3),"")</f>
      </c>
    </row>
    <row r="13" spans="1:26" ht="15.75" thickBot="1">
      <c r="A13">
        <v>4</v>
      </c>
      <c r="B13" s="64" t="s">
        <v>279</v>
      </c>
      <c r="C13" s="6"/>
      <c r="D13" s="33" t="s">
        <v>33</v>
      </c>
      <c r="E13" s="6"/>
      <c r="F13" s="33" t="s">
        <v>54</v>
      </c>
      <c r="G13" s="6"/>
      <c r="H13" s="33" t="s">
        <v>75</v>
      </c>
      <c r="I13" s="6"/>
      <c r="J13" s="33" t="s">
        <v>96</v>
      </c>
      <c r="K13" s="6"/>
      <c r="L13" s="33" t="s">
        <v>206</v>
      </c>
      <c r="M13" s="6"/>
      <c r="N13" s="33" t="s">
        <v>117</v>
      </c>
      <c r="O13" s="6"/>
      <c r="P13" s="33" t="s">
        <v>246</v>
      </c>
      <c r="Q13" s="6"/>
      <c r="Y13" s="5" t="str">
        <f>+D9</f>
        <v>CDU</v>
      </c>
      <c r="Z13" s="12">
        <f>IF($D$63&lt;&gt;0,ROUND(E62/$D$63,3),"")</f>
      </c>
    </row>
    <row r="14" spans="1:26" ht="16.5" thickBot="1">
      <c r="A14">
        <v>5</v>
      </c>
      <c r="B14" s="64" t="s">
        <v>280</v>
      </c>
      <c r="C14" s="6"/>
      <c r="D14" s="33" t="s">
        <v>34</v>
      </c>
      <c r="E14" s="6"/>
      <c r="F14" s="33" t="s">
        <v>55</v>
      </c>
      <c r="G14" s="6"/>
      <c r="H14" s="33" t="s">
        <v>76</v>
      </c>
      <c r="I14" s="6"/>
      <c r="J14" s="33" t="s">
        <v>97</v>
      </c>
      <c r="K14" s="6"/>
      <c r="L14" s="33" t="s">
        <v>207</v>
      </c>
      <c r="M14" s="6"/>
      <c r="N14" s="33" t="s">
        <v>118</v>
      </c>
      <c r="O14" s="6"/>
      <c r="P14" s="33" t="s">
        <v>247</v>
      </c>
      <c r="Q14" s="6"/>
      <c r="R14" s="21" t="str">
        <f>IF(Z12&lt;0.2,"Wir hätten gern mehr als 20 % ... (kleiner Spaß... !)",IF(Z12&gt;=0.4,"Danke für Ihr Vertrauen !",""))</f>
        <v>Danke für Ihr Vertrauen !</v>
      </c>
      <c r="Y14" s="5" t="str">
        <f>+F9</f>
        <v>SPD</v>
      </c>
      <c r="Z14" s="12">
        <f>IF($D$63&lt;&gt;0,ROUND(G62/$D$63,3),"")</f>
      </c>
    </row>
    <row r="15" spans="1:26" ht="15.75" thickBot="1">
      <c r="A15">
        <v>6</v>
      </c>
      <c r="B15" s="64" t="s">
        <v>281</v>
      </c>
      <c r="C15" s="6"/>
      <c r="D15" s="33" t="s">
        <v>35</v>
      </c>
      <c r="E15" s="6"/>
      <c r="F15" s="33" t="s">
        <v>56</v>
      </c>
      <c r="G15" s="6"/>
      <c r="H15" s="33" t="s">
        <v>77</v>
      </c>
      <c r="I15" s="6"/>
      <c r="J15" s="33" t="s">
        <v>98</v>
      </c>
      <c r="K15" s="6"/>
      <c r="L15" s="33" t="s">
        <v>208</v>
      </c>
      <c r="M15" s="6"/>
      <c r="N15" s="33" t="s">
        <v>119</v>
      </c>
      <c r="O15" s="6"/>
      <c r="P15" s="33" t="s">
        <v>248</v>
      </c>
      <c r="Q15" s="6"/>
      <c r="Y15" s="5" t="str">
        <f>+H9</f>
        <v>G/AL</v>
      </c>
      <c r="Z15" s="12">
        <f>IF($D$63&lt;&gt;0,ROUND(I62/$D$63,3),"")</f>
      </c>
    </row>
    <row r="16" spans="1:26" ht="15.75" thickBot="1">
      <c r="A16">
        <v>7</v>
      </c>
      <c r="B16" s="64" t="s">
        <v>282</v>
      </c>
      <c r="C16" s="6"/>
      <c r="D16" s="33" t="s">
        <v>36</v>
      </c>
      <c r="E16" s="6"/>
      <c r="F16" s="33" t="s">
        <v>57</v>
      </c>
      <c r="G16" s="6"/>
      <c r="H16" s="33" t="s">
        <v>78</v>
      </c>
      <c r="I16" s="6"/>
      <c r="J16" s="33" t="s">
        <v>99</v>
      </c>
      <c r="K16" s="6"/>
      <c r="L16" s="33" t="s">
        <v>209</v>
      </c>
      <c r="M16" s="6"/>
      <c r="N16" s="33" t="s">
        <v>120</v>
      </c>
      <c r="O16" s="6"/>
      <c r="P16" s="33" t="s">
        <v>249</v>
      </c>
      <c r="Q16" s="6"/>
      <c r="Y16" t="s">
        <v>27</v>
      </c>
      <c r="Z16" s="13">
        <f>IF($D$63&lt;&gt;0,ROUND(K62/$D$63,3),"")</f>
      </c>
    </row>
    <row r="17" spans="1:26" ht="15.75" thickBot="1">
      <c r="A17">
        <v>8</v>
      </c>
      <c r="B17" s="64" t="s">
        <v>283</v>
      </c>
      <c r="C17" s="6"/>
      <c r="D17" s="33" t="s">
        <v>37</v>
      </c>
      <c r="E17" s="6"/>
      <c r="F17" s="33" t="s">
        <v>58</v>
      </c>
      <c r="G17" s="6"/>
      <c r="H17" s="33" t="s">
        <v>79</v>
      </c>
      <c r="I17" s="6"/>
      <c r="J17" s="33" t="s">
        <v>100</v>
      </c>
      <c r="K17" s="6"/>
      <c r="L17" s="33" t="s">
        <v>210</v>
      </c>
      <c r="M17" s="6"/>
      <c r="N17" s="33" t="s">
        <v>121</v>
      </c>
      <c r="O17" s="6"/>
      <c r="P17" s="33" t="s">
        <v>250</v>
      </c>
      <c r="Q17" s="6"/>
      <c r="Y17" t="s">
        <v>202</v>
      </c>
      <c r="Z17" s="13">
        <f>IF($D$63&lt;&gt;0,ROUND(M62/$D$63,3),"")</f>
      </c>
    </row>
    <row r="18" spans="1:26" ht="15.75" thickBot="1">
      <c r="A18">
        <v>9</v>
      </c>
      <c r="B18" s="64" t="s">
        <v>284</v>
      </c>
      <c r="C18" s="6"/>
      <c r="D18" s="33" t="s">
        <v>38</v>
      </c>
      <c r="E18" s="6"/>
      <c r="F18" s="33" t="s">
        <v>59</v>
      </c>
      <c r="G18" s="6"/>
      <c r="H18" s="33" t="s">
        <v>80</v>
      </c>
      <c r="I18" s="6"/>
      <c r="J18" s="33" t="s">
        <v>101</v>
      </c>
      <c r="K18" s="6"/>
      <c r="L18" s="33" t="s">
        <v>211</v>
      </c>
      <c r="M18" s="6"/>
      <c r="N18" s="33" t="s">
        <v>122</v>
      </c>
      <c r="O18" s="6"/>
      <c r="P18" s="33" t="s">
        <v>251</v>
      </c>
      <c r="Q18" s="6"/>
      <c r="Y18" t="s">
        <v>28</v>
      </c>
      <c r="Z18" s="13">
        <f>IF($D$63&lt;&gt;0,ROUND(O62/$D$63,3),"")</f>
      </c>
    </row>
    <row r="19" spans="1:26" ht="15.75" thickBot="1">
      <c r="A19">
        <v>10</v>
      </c>
      <c r="B19" s="64" t="s">
        <v>285</v>
      </c>
      <c r="C19" s="6"/>
      <c r="D19" s="33" t="s">
        <v>39</v>
      </c>
      <c r="E19" s="6"/>
      <c r="F19" s="33" t="s">
        <v>60</v>
      </c>
      <c r="G19" s="6"/>
      <c r="H19" s="33" t="s">
        <v>81</v>
      </c>
      <c r="I19" s="6"/>
      <c r="J19" s="33" t="s">
        <v>102</v>
      </c>
      <c r="K19" s="6"/>
      <c r="L19" s="33" t="s">
        <v>212</v>
      </c>
      <c r="M19" s="6"/>
      <c r="N19" s="33" t="s">
        <v>123</v>
      </c>
      <c r="O19" s="6"/>
      <c r="P19" s="33" t="s">
        <v>252</v>
      </c>
      <c r="Q19" s="6"/>
      <c r="Y19" t="s">
        <v>242</v>
      </c>
      <c r="Z19" s="13">
        <f>IF($D$63&lt;&gt;0,ROUND(Q62/$D$63,3),"")</f>
      </c>
    </row>
    <row r="20" spans="1:17" ht="15.75" thickBot="1">
      <c r="A20">
        <v>11</v>
      </c>
      <c r="B20" s="64" t="s">
        <v>286</v>
      </c>
      <c r="C20" s="6"/>
      <c r="D20" s="33" t="s">
        <v>40</v>
      </c>
      <c r="E20" s="6"/>
      <c r="F20" s="33" t="s">
        <v>61</v>
      </c>
      <c r="G20" s="6"/>
      <c r="H20" s="33" t="s">
        <v>82</v>
      </c>
      <c r="I20" s="6"/>
      <c r="J20" s="33" t="s">
        <v>103</v>
      </c>
      <c r="K20" s="6"/>
      <c r="L20" s="33" t="s">
        <v>213</v>
      </c>
      <c r="M20" s="6"/>
      <c r="N20" s="33" t="s">
        <v>124</v>
      </c>
      <c r="O20" s="6"/>
      <c r="P20" s="33" t="s">
        <v>253</v>
      </c>
      <c r="Q20" s="6"/>
    </row>
    <row r="21" spans="1:17" ht="15.75" thickBot="1">
      <c r="A21">
        <v>12</v>
      </c>
      <c r="B21" s="64" t="s">
        <v>287</v>
      </c>
      <c r="C21" s="6"/>
      <c r="D21" s="33" t="s">
        <v>41</v>
      </c>
      <c r="E21" s="6"/>
      <c r="F21" s="33" t="s">
        <v>62</v>
      </c>
      <c r="G21" s="6"/>
      <c r="H21" s="33" t="s">
        <v>83</v>
      </c>
      <c r="I21" s="6"/>
      <c r="J21" s="33" t="s">
        <v>104</v>
      </c>
      <c r="K21" s="6"/>
      <c r="L21" s="33" t="s">
        <v>214</v>
      </c>
      <c r="M21" s="6"/>
      <c r="N21" s="33" t="s">
        <v>125</v>
      </c>
      <c r="O21" s="6"/>
      <c r="P21" s="33" t="s">
        <v>254</v>
      </c>
      <c r="Q21" s="6"/>
    </row>
    <row r="22" spans="1:17" ht="15.75" thickBot="1">
      <c r="A22">
        <v>13</v>
      </c>
      <c r="B22" s="64" t="s">
        <v>288</v>
      </c>
      <c r="C22" s="6"/>
      <c r="D22" s="33" t="s">
        <v>42</v>
      </c>
      <c r="E22" s="6"/>
      <c r="F22" s="33" t="s">
        <v>63</v>
      </c>
      <c r="G22" s="6"/>
      <c r="H22" s="33" t="s">
        <v>84</v>
      </c>
      <c r="I22" s="6"/>
      <c r="J22" s="33" t="s">
        <v>105</v>
      </c>
      <c r="K22" s="6"/>
      <c r="L22" s="33" t="s">
        <v>215</v>
      </c>
      <c r="M22" s="6"/>
      <c r="N22" s="33" t="s">
        <v>126</v>
      </c>
      <c r="O22" s="6"/>
      <c r="P22" s="33" t="s">
        <v>255</v>
      </c>
      <c r="Q22" s="6"/>
    </row>
    <row r="23" spans="1:17" ht="15.75" thickBot="1">
      <c r="A23">
        <v>14</v>
      </c>
      <c r="B23" s="64" t="s">
        <v>289</v>
      </c>
      <c r="C23" s="6"/>
      <c r="D23" s="33" t="s">
        <v>43</v>
      </c>
      <c r="E23" s="6"/>
      <c r="F23" s="33" t="s">
        <v>64</v>
      </c>
      <c r="G23" s="6"/>
      <c r="H23" s="33" t="s">
        <v>85</v>
      </c>
      <c r="I23" s="6"/>
      <c r="J23" s="33" t="s">
        <v>106</v>
      </c>
      <c r="K23" s="6"/>
      <c r="L23" s="33" t="s">
        <v>216</v>
      </c>
      <c r="M23" s="6"/>
      <c r="N23" s="33" t="s">
        <v>127</v>
      </c>
      <c r="O23" s="6"/>
      <c r="P23" s="33" t="s">
        <v>256</v>
      </c>
      <c r="Q23" s="6"/>
    </row>
    <row r="24" spans="1:17" ht="15.75" thickBot="1">
      <c r="A24">
        <v>15</v>
      </c>
      <c r="B24" s="64" t="s">
        <v>290</v>
      </c>
      <c r="C24" s="6"/>
      <c r="D24" s="33" t="s">
        <v>44</v>
      </c>
      <c r="E24" s="6"/>
      <c r="F24" s="33" t="s">
        <v>65</v>
      </c>
      <c r="G24" s="6"/>
      <c r="H24" s="33" t="s">
        <v>86</v>
      </c>
      <c r="I24" s="6"/>
      <c r="J24" s="33" t="s">
        <v>107</v>
      </c>
      <c r="K24" s="6"/>
      <c r="L24" s="33" t="s">
        <v>217</v>
      </c>
      <c r="M24" s="6"/>
      <c r="N24" s="33" t="s">
        <v>128</v>
      </c>
      <c r="O24" s="6"/>
      <c r="P24" s="33" t="s">
        <v>257</v>
      </c>
      <c r="Q24" s="6"/>
    </row>
    <row r="25" spans="1:17" ht="15.75" thickBot="1">
      <c r="A25">
        <v>16</v>
      </c>
      <c r="B25" s="64" t="s">
        <v>291</v>
      </c>
      <c r="C25" s="6"/>
      <c r="D25" s="33" t="s">
        <v>45</v>
      </c>
      <c r="E25" s="6"/>
      <c r="F25" s="33" t="s">
        <v>66</v>
      </c>
      <c r="G25" s="6"/>
      <c r="H25" s="33" t="s">
        <v>87</v>
      </c>
      <c r="I25" s="6"/>
      <c r="J25" s="33" t="s">
        <v>108</v>
      </c>
      <c r="K25" s="6"/>
      <c r="L25" s="33" t="s">
        <v>218</v>
      </c>
      <c r="M25" s="6"/>
      <c r="N25" s="33" t="s">
        <v>129</v>
      </c>
      <c r="O25" s="6"/>
      <c r="P25" s="33" t="s">
        <v>258</v>
      </c>
      <c r="Q25" s="6"/>
    </row>
    <row r="26" spans="1:17" ht="15.75" thickBot="1">
      <c r="A26">
        <v>17</v>
      </c>
      <c r="B26" s="64" t="s">
        <v>292</v>
      </c>
      <c r="C26" s="6"/>
      <c r="D26" s="33" t="s">
        <v>46</v>
      </c>
      <c r="E26" s="6"/>
      <c r="F26" s="33" t="s">
        <v>67</v>
      </c>
      <c r="G26" s="6"/>
      <c r="H26" s="33" t="s">
        <v>88</v>
      </c>
      <c r="I26" s="6"/>
      <c r="J26" s="33" t="s">
        <v>109</v>
      </c>
      <c r="K26" s="6"/>
      <c r="L26" s="33" t="s">
        <v>219</v>
      </c>
      <c r="M26" s="6"/>
      <c r="N26" s="33" t="s">
        <v>130</v>
      </c>
      <c r="O26" s="6"/>
      <c r="P26" s="33" t="s">
        <v>259</v>
      </c>
      <c r="Q26" s="6"/>
    </row>
    <row r="27" spans="1:17" ht="15.75" thickBot="1">
      <c r="A27">
        <v>18</v>
      </c>
      <c r="B27" s="64" t="s">
        <v>293</v>
      </c>
      <c r="C27" s="6"/>
      <c r="D27" s="33" t="s">
        <v>47</v>
      </c>
      <c r="E27" s="6"/>
      <c r="F27" s="33" t="s">
        <v>68</v>
      </c>
      <c r="G27" s="6"/>
      <c r="H27" s="33" t="s">
        <v>89</v>
      </c>
      <c r="I27" s="6"/>
      <c r="J27" s="33" t="s">
        <v>110</v>
      </c>
      <c r="K27" s="6"/>
      <c r="L27" s="33" t="s">
        <v>220</v>
      </c>
      <c r="M27" s="6"/>
      <c r="N27" s="33" t="s">
        <v>131</v>
      </c>
      <c r="O27" s="6"/>
      <c r="P27" s="33" t="s">
        <v>260</v>
      </c>
      <c r="Q27" s="6"/>
    </row>
    <row r="28" spans="1:17" ht="15.75" thickBot="1">
      <c r="A28">
        <v>19</v>
      </c>
      <c r="B28" s="64" t="s">
        <v>294</v>
      </c>
      <c r="C28" s="6"/>
      <c r="D28" s="33" t="s">
        <v>48</v>
      </c>
      <c r="E28" s="6"/>
      <c r="F28" s="33" t="s">
        <v>69</v>
      </c>
      <c r="G28" s="6"/>
      <c r="H28" s="33" t="s">
        <v>90</v>
      </c>
      <c r="I28" s="6"/>
      <c r="J28" s="33" t="s">
        <v>111</v>
      </c>
      <c r="K28" s="6"/>
      <c r="L28" s="33" t="s">
        <v>221</v>
      </c>
      <c r="M28" s="6"/>
      <c r="N28" s="33" t="s">
        <v>132</v>
      </c>
      <c r="O28" s="6"/>
      <c r="P28" s="33" t="s">
        <v>261</v>
      </c>
      <c r="Q28" s="6"/>
    </row>
    <row r="29" spans="1:22" ht="16.5" thickBot="1">
      <c r="A29">
        <v>20</v>
      </c>
      <c r="B29" s="64" t="s">
        <v>295</v>
      </c>
      <c r="C29" s="6"/>
      <c r="D29" s="33" t="s">
        <v>49</v>
      </c>
      <c r="E29" s="6"/>
      <c r="F29" s="33" t="s">
        <v>70</v>
      </c>
      <c r="G29" s="6"/>
      <c r="H29" s="33" t="s">
        <v>91</v>
      </c>
      <c r="I29" s="6"/>
      <c r="J29" s="33" t="s">
        <v>112</v>
      </c>
      <c r="K29" s="6"/>
      <c r="L29" s="33" t="s">
        <v>222</v>
      </c>
      <c r="M29" s="6"/>
      <c r="N29" s="33" t="s">
        <v>133</v>
      </c>
      <c r="O29" s="6"/>
      <c r="P29" s="33" t="s">
        <v>262</v>
      </c>
      <c r="Q29" s="6"/>
      <c r="S29" s="22"/>
      <c r="T29" s="22"/>
      <c r="U29" s="22"/>
      <c r="V29" s="22"/>
    </row>
    <row r="30" spans="1:17" ht="15.75" thickBot="1">
      <c r="A30">
        <v>21</v>
      </c>
      <c r="B30" s="64" t="s">
        <v>296</v>
      </c>
      <c r="C30" s="6"/>
      <c r="D30" s="33" t="s">
        <v>50</v>
      </c>
      <c r="E30" s="6"/>
      <c r="F30" s="33" t="s">
        <v>71</v>
      </c>
      <c r="G30" s="6"/>
      <c r="H30" s="33" t="s">
        <v>92</v>
      </c>
      <c r="I30" s="6"/>
      <c r="J30" s="33" t="s">
        <v>113</v>
      </c>
      <c r="K30" s="6"/>
      <c r="L30" s="33" t="s">
        <v>223</v>
      </c>
      <c r="M30" s="6"/>
      <c r="N30" s="33" t="s">
        <v>134</v>
      </c>
      <c r="O30" s="6"/>
      <c r="P30" s="33" t="s">
        <v>263</v>
      </c>
      <c r="Q30" s="6"/>
    </row>
    <row r="31" spans="2:17" ht="15">
      <c r="B31" s="46"/>
      <c r="C31" s="47"/>
      <c r="D31" s="39"/>
      <c r="E31" s="47"/>
      <c r="F31" s="39"/>
      <c r="G31" s="47"/>
      <c r="H31" s="39"/>
      <c r="I31" s="47"/>
      <c r="J31" s="39"/>
      <c r="K31" s="47"/>
      <c r="L31" s="39"/>
      <c r="M31" s="47"/>
      <c r="N31" s="39"/>
      <c r="O31" s="47"/>
      <c r="P31" s="39"/>
      <c r="Q31" s="47"/>
    </row>
    <row r="32" spans="2:17" ht="15.75" thickBot="1">
      <c r="B32" s="48"/>
      <c r="C32" s="47"/>
      <c r="D32" s="40"/>
      <c r="E32" s="47"/>
      <c r="F32" s="40"/>
      <c r="G32" s="47"/>
      <c r="H32" s="40"/>
      <c r="I32" s="47"/>
      <c r="J32" s="40"/>
      <c r="K32" s="47"/>
      <c r="L32" s="40"/>
      <c r="M32" s="47"/>
      <c r="N32" s="40"/>
      <c r="O32" s="47"/>
      <c r="P32" s="40"/>
      <c r="Q32" s="47"/>
    </row>
    <row r="33" spans="1:18" ht="24" customHeight="1" thickBot="1" thickTop="1">
      <c r="A33" s="32"/>
      <c r="B33" s="97" t="s">
        <v>19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32"/>
      <c r="Q33" s="32"/>
      <c r="R33" s="17" t="s">
        <v>201</v>
      </c>
    </row>
    <row r="34" spans="1:24" ht="15.75" thickBot="1">
      <c r="A34">
        <v>22</v>
      </c>
      <c r="B34" s="64" t="s">
        <v>297</v>
      </c>
      <c r="C34" s="6"/>
      <c r="D34" s="33" t="s">
        <v>147</v>
      </c>
      <c r="E34" s="6"/>
      <c r="F34" s="33" t="s">
        <v>138</v>
      </c>
      <c r="G34" s="6"/>
      <c r="H34" s="33" t="s">
        <v>141</v>
      </c>
      <c r="I34" s="6"/>
      <c r="J34" s="33" t="s">
        <v>143</v>
      </c>
      <c r="K34" s="6"/>
      <c r="L34" s="33" t="s">
        <v>224</v>
      </c>
      <c r="M34" s="6"/>
      <c r="N34" s="33" t="s">
        <v>145</v>
      </c>
      <c r="O34" s="6"/>
      <c r="P34" s="33" t="s">
        <v>264</v>
      </c>
      <c r="Q34" s="6"/>
      <c r="R34" s="18">
        <f>IF(D65&gt;6,"...Hohensachsen/Ritschw. mehr als 6 St. vergeben.","")</f>
      </c>
      <c r="W34" s="4"/>
      <c r="X34" s="4"/>
    </row>
    <row r="35" spans="1:22" ht="15.75" thickBot="1">
      <c r="A35">
        <v>23</v>
      </c>
      <c r="B35" s="64" t="s">
        <v>298</v>
      </c>
      <c r="C35" s="6"/>
      <c r="D35" s="33" t="s">
        <v>136</v>
      </c>
      <c r="E35" s="6"/>
      <c r="F35" s="33" t="s">
        <v>139</v>
      </c>
      <c r="G35" s="6"/>
      <c r="H35" s="33" t="s">
        <v>142</v>
      </c>
      <c r="I35" s="6"/>
      <c r="J35" s="33" t="s">
        <v>144</v>
      </c>
      <c r="K35" s="6"/>
      <c r="L35" s="33" t="s">
        <v>225</v>
      </c>
      <c r="M35" s="6"/>
      <c r="N35" s="33" t="s">
        <v>146</v>
      </c>
      <c r="O35" s="6"/>
      <c r="P35" s="39" t="s">
        <v>265</v>
      </c>
      <c r="Q35" s="6"/>
      <c r="R35" s="18">
        <f>IF(E65&gt;2,"...Hohensachsen/Ritschw. mehr als 2 Pers. gewählt.","")</f>
      </c>
      <c r="V35" s="4"/>
    </row>
    <row r="36" spans="1:18" ht="15.75" thickBot="1">
      <c r="A36">
        <v>24</v>
      </c>
      <c r="B36" s="64" t="s">
        <v>299</v>
      </c>
      <c r="C36" s="6"/>
      <c r="D36" s="33" t="s">
        <v>137</v>
      </c>
      <c r="E36" s="6"/>
      <c r="F36" s="33" t="s">
        <v>140</v>
      </c>
      <c r="G36" s="6"/>
      <c r="H36" s="33" t="s">
        <v>12</v>
      </c>
      <c r="I36" s="47"/>
      <c r="J36" s="33"/>
      <c r="K36" s="47"/>
      <c r="L36" s="26"/>
      <c r="M36" s="47"/>
      <c r="N36" s="26"/>
      <c r="O36" s="47"/>
      <c r="P36" s="26"/>
      <c r="Q36" s="47"/>
      <c r="R36" s="18"/>
    </row>
    <row r="37" spans="2:18" ht="15.75" thickBot="1">
      <c r="B37" s="49"/>
      <c r="C37" s="47"/>
      <c r="D37" s="39"/>
      <c r="E37" s="47"/>
      <c r="F37" s="39"/>
      <c r="G37" s="47"/>
      <c r="H37" s="39"/>
      <c r="I37" s="47"/>
      <c r="J37" s="39"/>
      <c r="K37" s="47"/>
      <c r="L37" s="27"/>
      <c r="M37" s="47"/>
      <c r="N37" s="27"/>
      <c r="O37" s="47"/>
      <c r="P37" s="27"/>
      <c r="Q37" s="47"/>
      <c r="R37" s="18"/>
    </row>
    <row r="38" spans="2:18" ht="15">
      <c r="B38" s="49"/>
      <c r="C38" s="47"/>
      <c r="D38" s="40"/>
      <c r="E38" s="47"/>
      <c r="F38" s="40"/>
      <c r="G38" s="47"/>
      <c r="H38" s="40"/>
      <c r="I38" s="47"/>
      <c r="J38" s="40"/>
      <c r="K38" s="47"/>
      <c r="L38" s="27"/>
      <c r="M38" s="47"/>
      <c r="N38" s="27"/>
      <c r="O38" s="47"/>
      <c r="P38" s="27"/>
      <c r="Q38" s="47"/>
      <c r="R38" s="18"/>
    </row>
    <row r="39" spans="1:18" ht="24" customHeight="1" thickBot="1">
      <c r="A39" s="32"/>
      <c r="B39" s="97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32"/>
      <c r="Q39" s="32"/>
      <c r="R39" s="18"/>
    </row>
    <row r="40" spans="1:18" ht="15.75" thickBot="1">
      <c r="A40">
        <v>25</v>
      </c>
      <c r="B40" s="64" t="s">
        <v>300</v>
      </c>
      <c r="C40" s="6"/>
      <c r="D40" s="33" t="s">
        <v>167</v>
      </c>
      <c r="E40" s="6"/>
      <c r="F40" s="33" t="s">
        <v>151</v>
      </c>
      <c r="G40" s="6"/>
      <c r="H40" s="33" t="s">
        <v>155</v>
      </c>
      <c r="I40" s="6"/>
      <c r="J40" s="33" t="s">
        <v>159</v>
      </c>
      <c r="K40" s="6"/>
      <c r="L40" s="33" t="s">
        <v>226</v>
      </c>
      <c r="M40" s="6"/>
      <c r="N40" s="33" t="s">
        <v>163</v>
      </c>
      <c r="O40" s="6"/>
      <c r="P40" s="33" t="s">
        <v>266</v>
      </c>
      <c r="Q40" s="6"/>
      <c r="R40" s="18"/>
    </row>
    <row r="41" spans="1:18" ht="15.75" thickBot="1">
      <c r="A41">
        <v>26</v>
      </c>
      <c r="B41" s="64" t="s">
        <v>301</v>
      </c>
      <c r="C41" s="6"/>
      <c r="D41" s="33" t="s">
        <v>148</v>
      </c>
      <c r="E41" s="6"/>
      <c r="F41" s="33" t="s">
        <v>152</v>
      </c>
      <c r="G41" s="6"/>
      <c r="H41" s="33" t="s">
        <v>156</v>
      </c>
      <c r="I41" s="6"/>
      <c r="J41" s="33" t="s">
        <v>160</v>
      </c>
      <c r="K41" s="6"/>
      <c r="L41" s="33" t="s">
        <v>227</v>
      </c>
      <c r="M41" s="6"/>
      <c r="N41" s="33" t="s">
        <v>164</v>
      </c>
      <c r="O41" s="6"/>
      <c r="P41" s="55" t="s">
        <v>267</v>
      </c>
      <c r="Q41" s="6"/>
      <c r="R41" s="18">
        <f>IF(D66&gt;12,"...Lützelsachsen mehr als 12 Stimmen vergeben.","")</f>
      </c>
    </row>
    <row r="42" spans="1:18" ht="15.75" thickBot="1">
      <c r="A42">
        <v>27</v>
      </c>
      <c r="B42" s="64" t="s">
        <v>302</v>
      </c>
      <c r="C42" s="6"/>
      <c r="D42" s="33" t="s">
        <v>149</v>
      </c>
      <c r="E42" s="6"/>
      <c r="F42" s="33" t="s">
        <v>153</v>
      </c>
      <c r="G42" s="6"/>
      <c r="H42" s="33" t="s">
        <v>157</v>
      </c>
      <c r="I42" s="6"/>
      <c r="J42" s="33" t="s">
        <v>161</v>
      </c>
      <c r="K42" s="6"/>
      <c r="L42" s="33" t="s">
        <v>228</v>
      </c>
      <c r="M42" s="6"/>
      <c r="N42" s="33" t="s">
        <v>165</v>
      </c>
      <c r="O42" s="6"/>
      <c r="P42" s="33" t="s">
        <v>268</v>
      </c>
      <c r="Q42" s="6"/>
      <c r="R42" s="18">
        <f>IF(E66&gt;4,"...Lützelsachsen mehr als 4 Personen gewählt.","")</f>
      </c>
    </row>
    <row r="43" spans="1:18" ht="15.75" thickBot="1">
      <c r="A43">
        <v>28</v>
      </c>
      <c r="B43" s="64" t="s">
        <v>303</v>
      </c>
      <c r="C43" s="6"/>
      <c r="D43" s="33" t="s">
        <v>150</v>
      </c>
      <c r="E43" s="6"/>
      <c r="F43" s="33" t="s">
        <v>154</v>
      </c>
      <c r="G43" s="6"/>
      <c r="H43" s="33" t="s">
        <v>158</v>
      </c>
      <c r="I43" s="6"/>
      <c r="J43" s="33" t="s">
        <v>162</v>
      </c>
      <c r="K43" s="6"/>
      <c r="L43" s="33" t="s">
        <v>229</v>
      </c>
      <c r="M43" s="6"/>
      <c r="N43" s="33" t="s">
        <v>166</v>
      </c>
      <c r="O43" s="6"/>
      <c r="P43" s="39" t="s">
        <v>269</v>
      </c>
      <c r="Q43" s="6"/>
      <c r="R43" s="18"/>
    </row>
    <row r="44" spans="2:18" ht="15">
      <c r="B44" s="46"/>
      <c r="C44" s="47"/>
      <c r="D44" s="39"/>
      <c r="E44" s="47"/>
      <c r="F44" s="39"/>
      <c r="G44" s="47"/>
      <c r="H44" s="39"/>
      <c r="I44" s="47"/>
      <c r="J44" s="39"/>
      <c r="K44" s="47"/>
      <c r="L44" s="39"/>
      <c r="M44" s="47"/>
      <c r="N44" s="39"/>
      <c r="O44" s="47"/>
      <c r="P44" s="27"/>
      <c r="Q44" s="47"/>
      <c r="R44" s="18"/>
    </row>
    <row r="45" spans="2:18" ht="15">
      <c r="B45" s="48"/>
      <c r="C45" s="47"/>
      <c r="D45" s="40"/>
      <c r="E45" s="47"/>
      <c r="F45" s="40"/>
      <c r="G45" s="47"/>
      <c r="H45" s="40"/>
      <c r="I45" s="47"/>
      <c r="J45" s="40"/>
      <c r="K45" s="47"/>
      <c r="L45" s="40"/>
      <c r="M45" s="47"/>
      <c r="N45" s="40"/>
      <c r="O45" s="47"/>
      <c r="P45" s="27"/>
      <c r="Q45" s="47"/>
      <c r="R45" s="18"/>
    </row>
    <row r="46" spans="1:18" ht="24" customHeight="1" thickBot="1">
      <c r="A46" s="32"/>
      <c r="B46" s="97" t="s">
        <v>21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32"/>
      <c r="Q46" s="32"/>
      <c r="R46" s="18"/>
    </row>
    <row r="47" spans="1:18" ht="15" customHeight="1" thickBot="1">
      <c r="A47">
        <v>29</v>
      </c>
      <c r="B47" s="64" t="s">
        <v>304</v>
      </c>
      <c r="C47" s="6"/>
      <c r="D47" s="33" t="s">
        <v>177</v>
      </c>
      <c r="E47" s="6"/>
      <c r="F47" s="33" t="s">
        <v>169</v>
      </c>
      <c r="G47" s="6"/>
      <c r="H47" s="33" t="s">
        <v>171</v>
      </c>
      <c r="I47" s="6"/>
      <c r="J47" s="33" t="s">
        <v>173</v>
      </c>
      <c r="K47" s="6"/>
      <c r="L47" s="33" t="s">
        <v>230</v>
      </c>
      <c r="M47" s="6"/>
      <c r="N47" s="33" t="s">
        <v>175</v>
      </c>
      <c r="O47" s="6"/>
      <c r="P47" s="33" t="s">
        <v>270</v>
      </c>
      <c r="Q47" s="6"/>
      <c r="R47" s="18">
        <f>IF(D67&gt;6,"...Oberflockenbach mehr als 6 Stimmen vergeben.","")</f>
      </c>
    </row>
    <row r="48" spans="1:18" ht="15" customHeight="1" thickBot="1">
      <c r="A48">
        <v>30</v>
      </c>
      <c r="B48" s="64" t="s">
        <v>305</v>
      </c>
      <c r="C48" s="6"/>
      <c r="D48" s="33" t="s">
        <v>168</v>
      </c>
      <c r="E48" s="6"/>
      <c r="F48" s="33" t="s">
        <v>170</v>
      </c>
      <c r="G48" s="6"/>
      <c r="H48" s="33" t="s">
        <v>172</v>
      </c>
      <c r="I48" s="6"/>
      <c r="J48" s="33" t="s">
        <v>174</v>
      </c>
      <c r="K48" s="6"/>
      <c r="L48" s="33" t="s">
        <v>231</v>
      </c>
      <c r="M48" s="6"/>
      <c r="N48" s="33" t="s">
        <v>176</v>
      </c>
      <c r="O48" s="6"/>
      <c r="P48" s="39" t="s">
        <v>271</v>
      </c>
      <c r="Q48" s="6"/>
      <c r="R48" s="18">
        <f>IF(E67&gt;2,"...Oberflockenbach mehr als 2 Personen gewählt.","")</f>
      </c>
    </row>
    <row r="49" spans="2:18" ht="15" customHeight="1" thickBot="1">
      <c r="B49" s="50"/>
      <c r="C49" s="47"/>
      <c r="D49" s="33" t="s">
        <v>237</v>
      </c>
      <c r="E49" s="6"/>
      <c r="F49" s="33" t="s">
        <v>238</v>
      </c>
      <c r="G49" s="47"/>
      <c r="H49" s="39" t="s">
        <v>12</v>
      </c>
      <c r="I49" s="47"/>
      <c r="J49" s="26"/>
      <c r="K49" s="47"/>
      <c r="L49" s="26"/>
      <c r="M49" s="47"/>
      <c r="N49" s="26"/>
      <c r="O49" s="47"/>
      <c r="P49" s="33"/>
      <c r="Q49" s="47"/>
      <c r="R49" s="18"/>
    </row>
    <row r="50" spans="2:18" ht="15" customHeight="1" thickBot="1">
      <c r="B50" s="51"/>
      <c r="C50" s="47"/>
      <c r="D50" s="39"/>
      <c r="E50" s="47"/>
      <c r="F50" s="39"/>
      <c r="G50" s="47"/>
      <c r="H50" s="40"/>
      <c r="I50" s="47"/>
      <c r="J50" s="27"/>
      <c r="K50" s="47"/>
      <c r="L50" s="27"/>
      <c r="M50" s="47"/>
      <c r="N50" s="27"/>
      <c r="O50" s="47"/>
      <c r="P50" s="33"/>
      <c r="Q50" s="47"/>
      <c r="R50" s="18"/>
    </row>
    <row r="51" spans="1:18" ht="24" customHeight="1" thickBot="1">
      <c r="A51" s="32"/>
      <c r="B51" s="97" t="s">
        <v>23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32"/>
      <c r="Q51" s="32"/>
      <c r="R51" s="18"/>
    </row>
    <row r="52" spans="1:18" ht="15" customHeight="1" thickBot="1">
      <c r="A52">
        <v>31</v>
      </c>
      <c r="B52" s="64" t="s">
        <v>306</v>
      </c>
      <c r="C52" s="6"/>
      <c r="D52" s="33" t="s">
        <v>189</v>
      </c>
      <c r="E52" s="6"/>
      <c r="F52" s="33" t="s">
        <v>180</v>
      </c>
      <c r="G52" s="6"/>
      <c r="H52" s="33" t="s">
        <v>183</v>
      </c>
      <c r="I52" s="6"/>
      <c r="J52" s="33" t="s">
        <v>185</v>
      </c>
      <c r="K52" s="6"/>
      <c r="L52" s="33" t="s">
        <v>232</v>
      </c>
      <c r="M52" s="6"/>
      <c r="N52" s="33" t="s">
        <v>187</v>
      </c>
      <c r="O52" s="6"/>
      <c r="P52" s="39" t="s">
        <v>272</v>
      </c>
      <c r="Q52" s="6"/>
      <c r="R52" s="18">
        <f>IF(D68&gt;3,"...Rippenweier mehr als 3 Stimmen vergeben.","")</f>
      </c>
    </row>
    <row r="53" spans="1:18" ht="15" customHeight="1" thickBot="1">
      <c r="A53">
        <v>32</v>
      </c>
      <c r="B53" s="64" t="s">
        <v>307</v>
      </c>
      <c r="C53" s="6"/>
      <c r="D53" s="33" t="s">
        <v>178</v>
      </c>
      <c r="E53" s="6"/>
      <c r="F53" s="33" t="s">
        <v>181</v>
      </c>
      <c r="G53" s="6"/>
      <c r="H53" s="33" t="s">
        <v>184</v>
      </c>
      <c r="I53" s="6"/>
      <c r="J53" s="33" t="s">
        <v>186</v>
      </c>
      <c r="K53" s="6"/>
      <c r="L53" s="33" t="s">
        <v>233</v>
      </c>
      <c r="M53" s="6"/>
      <c r="N53" s="33" t="s">
        <v>188</v>
      </c>
      <c r="O53" s="6"/>
      <c r="P53" s="52"/>
      <c r="Q53" s="47"/>
      <c r="R53" s="18">
        <f>IF(E68&gt;1,"...Rippenweier mehr als 1 Person gewählt.","")</f>
      </c>
    </row>
    <row r="54" spans="2:18" ht="15" customHeight="1" thickBot="1">
      <c r="B54" s="48"/>
      <c r="C54" s="47"/>
      <c r="D54" s="39"/>
      <c r="E54" s="47"/>
      <c r="F54" s="39"/>
      <c r="G54" s="47"/>
      <c r="H54" s="39"/>
      <c r="I54" s="47"/>
      <c r="J54" s="39"/>
      <c r="K54" s="47"/>
      <c r="L54" s="39"/>
      <c r="M54" s="47"/>
      <c r="N54" s="39"/>
      <c r="O54" s="47"/>
      <c r="P54" s="52"/>
      <c r="Q54" s="47"/>
      <c r="R54" s="18"/>
    </row>
    <row r="55" spans="2:18" ht="15" customHeight="1" thickBot="1">
      <c r="B55" s="48"/>
      <c r="C55" s="47"/>
      <c r="D55" s="40"/>
      <c r="E55" s="47"/>
      <c r="F55" s="40"/>
      <c r="G55" s="47"/>
      <c r="H55" s="40"/>
      <c r="I55" s="47"/>
      <c r="J55" s="40"/>
      <c r="K55" s="47"/>
      <c r="L55" s="40"/>
      <c r="M55" s="47"/>
      <c r="N55" s="40"/>
      <c r="O55" s="47"/>
      <c r="P55" s="33"/>
      <c r="Q55" s="47"/>
      <c r="R55" s="18"/>
    </row>
    <row r="56" spans="1:18" ht="24" customHeight="1" thickBot="1">
      <c r="A56" s="32"/>
      <c r="B56" s="97" t="s">
        <v>22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32"/>
      <c r="Q56" s="32"/>
      <c r="R56" s="18"/>
    </row>
    <row r="57" spans="1:18" ht="15.75" thickBot="1">
      <c r="A57">
        <v>34</v>
      </c>
      <c r="B57" s="64" t="s">
        <v>308</v>
      </c>
      <c r="C57" s="6"/>
      <c r="D57" s="33" t="s">
        <v>179</v>
      </c>
      <c r="E57" s="6"/>
      <c r="F57" s="33" t="s">
        <v>182</v>
      </c>
      <c r="G57" s="6"/>
      <c r="H57" s="33" t="s">
        <v>193</v>
      </c>
      <c r="I57" s="6"/>
      <c r="J57" s="33" t="s">
        <v>194</v>
      </c>
      <c r="K57" s="6"/>
      <c r="L57" s="33" t="s">
        <v>234</v>
      </c>
      <c r="M57" s="6"/>
      <c r="N57" s="33" t="s">
        <v>195</v>
      </c>
      <c r="O57" s="6"/>
      <c r="P57" s="39" t="s">
        <v>273</v>
      </c>
      <c r="Q57" s="6"/>
      <c r="R57" s="18">
        <f>IF(D69&gt;6,"...Sulzbach mehr als 6 Stimmen vergeben.","")</f>
      </c>
    </row>
    <row r="58" spans="1:18" ht="15.75" thickBot="1">
      <c r="A58">
        <v>34</v>
      </c>
      <c r="B58" s="64" t="s">
        <v>309</v>
      </c>
      <c r="C58" s="6"/>
      <c r="D58" s="33" t="s">
        <v>196</v>
      </c>
      <c r="E58" s="6"/>
      <c r="F58" s="33" t="s">
        <v>191</v>
      </c>
      <c r="G58" s="47"/>
      <c r="H58" s="33" t="s">
        <v>12</v>
      </c>
      <c r="I58" s="47"/>
      <c r="J58" s="39"/>
      <c r="K58" s="47"/>
      <c r="L58" s="39"/>
      <c r="M58" s="47"/>
      <c r="N58" s="39"/>
      <c r="O58" s="47"/>
      <c r="P58" s="52"/>
      <c r="Q58" s="47"/>
      <c r="R58" s="19">
        <f>IF(E69&gt;2,"...Sulzbach mehr als 2 Personen gewählt.","")</f>
      </c>
    </row>
    <row r="59" spans="1:17" ht="15.75" thickBot="1">
      <c r="A59">
        <v>36</v>
      </c>
      <c r="B59" s="64" t="s">
        <v>310</v>
      </c>
      <c r="C59" s="6"/>
      <c r="D59" s="33" t="s">
        <v>190</v>
      </c>
      <c r="E59" s="6"/>
      <c r="F59" s="39" t="s">
        <v>192</v>
      </c>
      <c r="G59" s="47"/>
      <c r="H59" s="39"/>
      <c r="I59" s="47"/>
      <c r="J59" s="27"/>
      <c r="K59" s="47"/>
      <c r="L59" s="27"/>
      <c r="M59" s="47"/>
      <c r="N59" s="27"/>
      <c r="O59" s="47"/>
      <c r="P59" s="52"/>
      <c r="Q59" s="47"/>
    </row>
    <row r="60" spans="2:17" ht="15.75" thickBot="1">
      <c r="B60" s="46"/>
      <c r="C60" s="47"/>
      <c r="D60" s="39"/>
      <c r="E60" s="47"/>
      <c r="F60" s="39"/>
      <c r="G60" s="47"/>
      <c r="H60" s="40"/>
      <c r="I60" s="47"/>
      <c r="J60" s="27"/>
      <c r="K60" s="47"/>
      <c r="L60" s="27"/>
      <c r="M60" s="47"/>
      <c r="N60" s="27"/>
      <c r="O60" s="47"/>
      <c r="P60" s="52"/>
      <c r="Q60" s="47"/>
    </row>
    <row r="61" spans="2:17" ht="15.75" thickBot="1">
      <c r="B61" s="48"/>
      <c r="C61" s="47"/>
      <c r="D61" s="39"/>
      <c r="E61" s="47"/>
      <c r="F61" s="40"/>
      <c r="G61" s="47"/>
      <c r="H61" s="40"/>
      <c r="I61" s="47"/>
      <c r="J61" s="27"/>
      <c r="K61" s="47"/>
      <c r="L61" s="27"/>
      <c r="M61" s="47"/>
      <c r="N61" s="27"/>
      <c r="O61" s="47"/>
      <c r="P61" s="52"/>
      <c r="Q61" s="47"/>
    </row>
    <row r="62" spans="1:17" ht="15">
      <c r="A62" s="2"/>
      <c r="B62" s="92" t="s">
        <v>198</v>
      </c>
      <c r="C62" s="11">
        <f>SUM(C10:C58)</f>
        <v>0</v>
      </c>
      <c r="D62" s="28"/>
      <c r="E62" s="11">
        <f>SUM(E10:E58)</f>
        <v>0</v>
      </c>
      <c r="F62" s="28"/>
      <c r="G62" s="11">
        <f>SUM(G10:G58)</f>
        <v>0</v>
      </c>
      <c r="H62" s="28"/>
      <c r="I62" s="11">
        <f>SUM(I10:I58)</f>
        <v>0</v>
      </c>
      <c r="J62" s="28"/>
      <c r="K62" s="11">
        <f>SUM(K10:K58)</f>
        <v>0</v>
      </c>
      <c r="L62" s="28"/>
      <c r="M62" s="11">
        <f>SUM(M10:M58)</f>
        <v>0</v>
      </c>
      <c r="N62" s="28"/>
      <c r="O62" s="11">
        <f>SUM(O10:O58)</f>
        <v>0</v>
      </c>
      <c r="P62" s="28"/>
      <c r="Q62" s="11">
        <f>SUM(Q10:Q58)</f>
        <v>0</v>
      </c>
    </row>
    <row r="63" spans="1:17" ht="15">
      <c r="A63" s="14"/>
      <c r="B63" s="93" t="s">
        <v>313</v>
      </c>
      <c r="C63" s="14"/>
      <c r="D63" s="23">
        <f>SUM($C$10:$C$61,$E$10:$E$61,$G$10:$G$61,$I$10:$I$61,$K10:$K61,$M10:$M61,$O10:$O61,Q10:Q61)</f>
        <v>0</v>
      </c>
      <c r="E63" s="91">
        <f>COUNT($C$10:$C$61,$E$10:$E$61,$G$10:$G$61,$I$10:$I$61,$K10:$K61,$M10:$M61,$O10:$O61,Q10:Q61)</f>
        <v>0</v>
      </c>
      <c r="F63" s="53">
        <f>IF(D63&gt;32,1,0)</f>
        <v>0</v>
      </c>
      <c r="G63" s="53">
        <f>IF(E63&gt;32,1,0)</f>
        <v>0</v>
      </c>
      <c r="H63" s="53">
        <f>IF(D63&gt;32,1,0)</f>
        <v>0</v>
      </c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">
      <c r="A64" s="24"/>
      <c r="B64" s="24" t="s">
        <v>24</v>
      </c>
      <c r="C64" s="14"/>
      <c r="D64" s="14">
        <f>SUM($C$10:$C$32,$E$10:$E$32,$G$10:$G$32,$I$10:$I$32,K10:K32,M10:M32,O10:O32,Q10:Q32)</f>
        <v>0</v>
      </c>
      <c r="E64" s="57">
        <f>COUNT($C$10:$C$32,$E$10:$E$32,$G$10:$G$32,$I$10:$I$32,K10:K32,M10:M32,O10:O32,Q10:Q32)</f>
        <v>0</v>
      </c>
      <c r="F64" s="14">
        <f>IF(D64&gt;32,1,0)</f>
        <v>0</v>
      </c>
      <c r="G64" s="14">
        <f>IF(E64&gt;21,1,0)</f>
        <v>0</v>
      </c>
      <c r="H64" s="54">
        <f>IF($D$63&lt;&gt;0,$C$62/$D$63,"")</f>
      </c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30">
      <c r="A65" s="24"/>
      <c r="B65" s="25" t="s">
        <v>29</v>
      </c>
      <c r="C65" s="14"/>
      <c r="D65" s="14">
        <f>SUM($C$34:$C$38,$E$34:$E$38,$G$34:$G$38,$I$34:$I$38,K34:K38,M34:M38,O34:O38,Q34:Q38)</f>
        <v>0</v>
      </c>
      <c r="E65" s="57">
        <f>COUNT($C$34:$C$38,$E$34:$E$38,$G$34:$G$38,$I$34:$I$38,K34:K38,M34:M38,O34:O38,Q34:Q38)</f>
        <v>0</v>
      </c>
      <c r="F65" s="14">
        <f>IF(D65&gt;6,1,0)</f>
        <v>0</v>
      </c>
      <c r="G65" s="14">
        <f>IF(E65&gt;2,1,0)</f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">
      <c r="A66" s="24"/>
      <c r="B66" s="24" t="s">
        <v>17</v>
      </c>
      <c r="C66" s="14"/>
      <c r="D66" s="14">
        <f>SUM($C$40:$C$45,$E$40:$E$45,$G$40:$G$45,$I$40:$I$45,K40:K45,M40:M45,O40:O45,Q40:Q45)</f>
        <v>0</v>
      </c>
      <c r="E66" s="57">
        <f>COUNT($C$40:$C$45,$E$40:$E$45,$G$40:$G$45,$I$40:$I$45,K40:K45,M40:M45,O40:O45,Q40:Q45)</f>
        <v>0</v>
      </c>
      <c r="F66" s="14">
        <f>IF(D66&gt;12,1,0)</f>
        <v>0</v>
      </c>
      <c r="G66" s="14">
        <f>IF(E66&gt;4,1,0)</f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24"/>
      <c r="B67" s="24" t="s">
        <v>18</v>
      </c>
      <c r="C67" s="14"/>
      <c r="D67" s="14">
        <f>SUM($C$47:$C$50,$E$47:$E$50,$G$47:$G$50,$I$47:$I$50,K47:K50,M47:M50,O47:O50:Q47:Q50)</f>
        <v>0</v>
      </c>
      <c r="E67" s="57">
        <f>COUNT($C$47:$C$50,$E$47:$E$50,$G$47:$G$50,$I$47:$I$50,K47:K50,M47:M50,O47:O50,Q47:Q50)</f>
        <v>0</v>
      </c>
      <c r="F67" s="14">
        <f>IF(D67&gt;6,1,0)</f>
        <v>0</v>
      </c>
      <c r="G67" s="14">
        <f>IF(E67&gt;2,1,0)</f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">
      <c r="A68" s="24"/>
      <c r="B68" s="24" t="s">
        <v>26</v>
      </c>
      <c r="C68" s="14"/>
      <c r="D68" s="14">
        <f>SUM($C$52:$C$55,$E$52:$E$55,$G$52:$G$55,$I$52:$I$55,K52:K55,M52:M55,O52:O55,Q52:Q55)</f>
        <v>0</v>
      </c>
      <c r="E68" s="57">
        <f>COUNT($C$52:$C$55,$E$52:$E$55,$G$52:$G$55,$I$52:$I$55,K52:K55,M52:M55,O52:O55,Q52:Q55)</f>
        <v>0</v>
      </c>
      <c r="F68" s="14">
        <f>IF(D68&gt;3,1,0)</f>
        <v>0</v>
      </c>
      <c r="G68" s="14">
        <f>IF(E68&gt;1,1,0)</f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">
      <c r="A69" s="24"/>
      <c r="B69" s="24" t="s">
        <v>25</v>
      </c>
      <c r="C69" s="14"/>
      <c r="D69" s="14">
        <f>SUM($C$57:$C$61,$E$57:$E$61,$G$57:$G$61,$I$57:$I$61,K57:K61,M57:M61,O57:O61,Q57:Q61)</f>
        <v>0</v>
      </c>
      <c r="E69" s="57">
        <f>COUNT($C$57:$C$61,$E$57:$E$61,$G$57:$G$61,$I$57:$I$61,K57:K61,M57:M61,O57:O61,Q57:Q61)</f>
        <v>0</v>
      </c>
      <c r="F69" s="14">
        <f>IF(D69&gt;6,1,0)</f>
        <v>0</v>
      </c>
      <c r="G69" s="14">
        <f>IF(E69&gt;2,1,0)</f>
        <v>0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">
      <c r="A70" s="24"/>
      <c r="B70" s="24"/>
      <c r="C70" s="14"/>
      <c r="D70" s="14"/>
      <c r="E70" s="57"/>
      <c r="F70" s="57"/>
      <c r="G70" s="57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5">
      <c r="B71" s="29" t="s">
        <v>241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2:17" ht="15">
      <c r="B72" s="30" t="s">
        <v>274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111" ht="15">
      <c r="A111" t="s">
        <v>236</v>
      </c>
    </row>
    <row r="112" ht="15">
      <c r="A112">
        <v>1</v>
      </c>
    </row>
    <row r="113" ht="15">
      <c r="A113">
        <v>2</v>
      </c>
    </row>
    <row r="114" ht="15">
      <c r="A114">
        <v>3</v>
      </c>
    </row>
  </sheetData>
  <sheetProtection sheet="1" selectLockedCells="1"/>
  <mergeCells count="6">
    <mergeCell ref="B56:O56"/>
    <mergeCell ref="Y10:Z10"/>
    <mergeCell ref="B33:O33"/>
    <mergeCell ref="B39:O39"/>
    <mergeCell ref="B46:O46"/>
    <mergeCell ref="B51:O51"/>
  </mergeCells>
  <conditionalFormatting sqref="C59:C61 C52:C55 E52:E55 G52:G55 I52:I55 K52:K55 M52:M55 O52:O55 E59:E61 G59:G61 Q52:Q55">
    <cfRule type="expression" priority="214" dxfId="72" stopIfTrue="1">
      <formula>C52=0</formula>
    </cfRule>
    <cfRule type="expression" priority="215" dxfId="73" stopIfTrue="1">
      <formula>(OR($F$63=1,$F$68=1))</formula>
    </cfRule>
    <cfRule type="expression" priority="216" dxfId="73" stopIfTrue="1">
      <formula>(OR($G$63=1,$G$68=1))</formula>
    </cfRule>
  </conditionalFormatting>
  <conditionalFormatting sqref="C57:C61 E57:E61 G57:G61 I57 K57 M57 O57 Q57">
    <cfRule type="expression" priority="217" dxfId="72" stopIfTrue="1">
      <formula>C57=0</formula>
    </cfRule>
    <cfRule type="expression" priority="218" dxfId="73" stopIfTrue="1">
      <formula>(OR($F$63=1,$F$69=1))</formula>
    </cfRule>
    <cfRule type="expression" priority="219" dxfId="73" stopIfTrue="1">
      <formula>(OR($G$63=1,$G$69=1))</formula>
    </cfRule>
  </conditionalFormatting>
  <conditionalFormatting sqref="C36:C38 E34:E38 K34 M34 O34 G34:G38 I34:I38 Q34">
    <cfRule type="expression" priority="223" dxfId="72" stopIfTrue="1">
      <formula>C34=0</formula>
    </cfRule>
    <cfRule type="expression" priority="224" dxfId="73" stopIfTrue="1">
      <formula>(OR($F$63=1,$F$65=1))</formula>
    </cfRule>
    <cfRule type="expression" priority="225" dxfId="73" stopIfTrue="1">
      <formula>(OR($G$63=1,$G$65=1))</formula>
    </cfRule>
  </conditionalFormatting>
  <conditionalFormatting sqref="C40:C45 E40:E45 G40:G45 I40:I45 K40:K45 M40:M45 O40:O45 Q45">
    <cfRule type="expression" priority="226" dxfId="72" stopIfTrue="1">
      <formula>C40=0</formula>
    </cfRule>
    <cfRule type="expression" priority="227" dxfId="73" stopIfTrue="1">
      <formula>(OR($F$63=1,$F$66=1))</formula>
    </cfRule>
    <cfRule type="expression" priority="228" dxfId="73" stopIfTrue="1">
      <formula>(OR($G$63=1,$G$66=1))</formula>
    </cfRule>
  </conditionalFormatting>
  <conditionalFormatting sqref="C47:C50 E47:E50 G47:G50 I47:I48 K47:K48 M47:M48 O47:O48">
    <cfRule type="expression" priority="229" dxfId="72">
      <formula>C47=0</formula>
    </cfRule>
    <cfRule type="expression" priority="230" dxfId="73">
      <formula>(OR($F$63=1,$F$67=1))</formula>
    </cfRule>
    <cfRule type="expression" priority="231" dxfId="73">
      <formula>(OR($G$63=1,$G$67=1))</formula>
    </cfRule>
  </conditionalFormatting>
  <conditionalFormatting sqref="G10:G32 I10:I32 K10:K32 M10:M32 O10:O32 E10:E32 C10:C32">
    <cfRule type="expression" priority="88" dxfId="72" stopIfTrue="1">
      <formula>C10=0</formula>
    </cfRule>
    <cfRule type="expression" priority="89" dxfId="73" stopIfTrue="1">
      <formula>(OR($F$63=1,$F$64=1))</formula>
    </cfRule>
    <cfRule type="expression" priority="90" dxfId="73" stopIfTrue="1">
      <formula>(OR($G$63=1,$G$64=1))</formula>
    </cfRule>
  </conditionalFormatting>
  <conditionalFormatting sqref="C34">
    <cfRule type="expression" priority="61" dxfId="72" stopIfTrue="1">
      <formula>C34=0</formula>
    </cfRule>
    <cfRule type="expression" priority="62" dxfId="73" stopIfTrue="1">
      <formula>(OR($F$63=1,$F$65=1))</formula>
    </cfRule>
    <cfRule type="expression" priority="63" dxfId="73" stopIfTrue="1">
      <formula>(OR($G$63=1,$G$65=1))</formula>
    </cfRule>
  </conditionalFormatting>
  <conditionalFormatting sqref="C35:C38">
    <cfRule type="expression" priority="58" dxfId="72" stopIfTrue="1">
      <formula>C35=0</formula>
    </cfRule>
    <cfRule type="expression" priority="59" dxfId="73" stopIfTrue="1">
      <formula>(OR($F$63=1,$F$65=1))</formula>
    </cfRule>
    <cfRule type="expression" priority="60" dxfId="73" stopIfTrue="1">
      <formula>(OR($G$63=1,$G$65=1))</formula>
    </cfRule>
  </conditionalFormatting>
  <conditionalFormatting sqref="K35:K38">
    <cfRule type="expression" priority="55" dxfId="72" stopIfTrue="1">
      <formula>K35=0</formula>
    </cfRule>
    <cfRule type="expression" priority="56" dxfId="73" stopIfTrue="1">
      <formula>(OR($F$63=1,$F$65=1))</formula>
    </cfRule>
    <cfRule type="expression" priority="57" dxfId="73" stopIfTrue="1">
      <formula>(OR($G$63=1,$G$65=1))</formula>
    </cfRule>
  </conditionalFormatting>
  <conditionalFormatting sqref="M35:M38">
    <cfRule type="expression" priority="52" dxfId="72" stopIfTrue="1">
      <formula>M35=0</formula>
    </cfRule>
    <cfRule type="expression" priority="53" dxfId="73" stopIfTrue="1">
      <formula>(OR($F$63=1,$F$65=1))</formula>
    </cfRule>
    <cfRule type="expression" priority="54" dxfId="73" stopIfTrue="1">
      <formula>(OR($G$63=1,$G$65=1))</formula>
    </cfRule>
  </conditionalFormatting>
  <conditionalFormatting sqref="O35:O38 Q35:Q38">
    <cfRule type="expression" priority="49" dxfId="72" stopIfTrue="1">
      <formula>O35=0</formula>
    </cfRule>
    <cfRule type="expression" priority="50" dxfId="73" stopIfTrue="1">
      <formula>(OR($F$63=1,$F$65=1))</formula>
    </cfRule>
    <cfRule type="expression" priority="51" dxfId="73" stopIfTrue="1">
      <formula>(OR($G$63=1,$G$65=1))</formula>
    </cfRule>
  </conditionalFormatting>
  <conditionalFormatting sqref="I58:I61">
    <cfRule type="expression" priority="46" dxfId="72" stopIfTrue="1">
      <formula>I58=0</formula>
    </cfRule>
    <cfRule type="expression" priority="47" dxfId="73" stopIfTrue="1">
      <formula>(OR($F$63=1,$F$69=1))</formula>
    </cfRule>
    <cfRule type="expression" priority="48" dxfId="73" stopIfTrue="1">
      <formula>(OR($G$63=1,$G$69=1))</formula>
    </cfRule>
  </conditionalFormatting>
  <conditionalFormatting sqref="K58:K61">
    <cfRule type="expression" priority="43" dxfId="72" stopIfTrue="1">
      <formula>K58=0</formula>
    </cfRule>
    <cfRule type="expression" priority="44" dxfId="73" stopIfTrue="1">
      <formula>(OR($F$63=1,$F$69=1))</formula>
    </cfRule>
    <cfRule type="expression" priority="45" dxfId="73" stopIfTrue="1">
      <formula>(OR($G$63=1,$G$69=1))</formula>
    </cfRule>
  </conditionalFormatting>
  <conditionalFormatting sqref="M58:M61">
    <cfRule type="expression" priority="40" dxfId="72" stopIfTrue="1">
      <formula>M58=0</formula>
    </cfRule>
    <cfRule type="expression" priority="41" dxfId="73" stopIfTrue="1">
      <formula>(OR($F$63=1,$F$69=1))</formula>
    </cfRule>
    <cfRule type="expression" priority="42" dxfId="73" stopIfTrue="1">
      <formula>(OR($G$63=1,$G$69=1))</formula>
    </cfRule>
  </conditionalFormatting>
  <conditionalFormatting sqref="O58:O61 Q58:Q61">
    <cfRule type="expression" priority="37" dxfId="72" stopIfTrue="1">
      <formula>O58=0</formula>
    </cfRule>
    <cfRule type="expression" priority="38" dxfId="73" stopIfTrue="1">
      <formula>(OR($F$63=1,$F$69=1))</formula>
    </cfRule>
    <cfRule type="expression" priority="39" dxfId="73" stopIfTrue="1">
      <formula>(OR($G$63=1,$G$69=1))</formula>
    </cfRule>
  </conditionalFormatting>
  <conditionalFormatting sqref="I49:I50">
    <cfRule type="expression" priority="34" dxfId="72">
      <formula>I49=0</formula>
    </cfRule>
    <cfRule type="expression" priority="35" dxfId="73">
      <formula>(OR($F$63=1,$F$67=1))</formula>
    </cfRule>
    <cfRule type="expression" priority="36" dxfId="73">
      <formula>(OR($G$63=1,$G$67=1))</formula>
    </cfRule>
  </conditionalFormatting>
  <conditionalFormatting sqref="K49:K50">
    <cfRule type="expression" priority="31" dxfId="72">
      <formula>K49=0</formula>
    </cfRule>
    <cfRule type="expression" priority="32" dxfId="73">
      <formula>(OR($F$63=1,$F$67=1))</formula>
    </cfRule>
    <cfRule type="expression" priority="33" dxfId="73">
      <formula>(OR($G$63=1,$G$67=1))</formula>
    </cfRule>
  </conditionalFormatting>
  <conditionalFormatting sqref="M49:M50">
    <cfRule type="expression" priority="28" dxfId="72">
      <formula>M49=0</formula>
    </cfRule>
    <cfRule type="expression" priority="29" dxfId="73">
      <formula>(OR($F$63=1,$F$67=1))</formula>
    </cfRule>
    <cfRule type="expression" priority="30" dxfId="73">
      <formula>(OR($G$63=1,$G$67=1))</formula>
    </cfRule>
  </conditionalFormatting>
  <conditionalFormatting sqref="O49:O50">
    <cfRule type="expression" priority="25" dxfId="72">
      <formula>O49=0</formula>
    </cfRule>
    <cfRule type="expression" priority="26" dxfId="73">
      <formula>(OR($F$63=1,$F$67=1))</formula>
    </cfRule>
    <cfRule type="expression" priority="27" dxfId="73">
      <formula>(OR($G$63=1,$G$67=1))</formula>
    </cfRule>
  </conditionalFormatting>
  <conditionalFormatting sqref="Q10:Q32">
    <cfRule type="expression" priority="22" dxfId="72" stopIfTrue="1">
      <formula>Q10=0</formula>
    </cfRule>
    <cfRule type="expression" priority="23" dxfId="73" stopIfTrue="1">
      <formula>(OR($F$63=1,$F$64=1))</formula>
    </cfRule>
    <cfRule type="expression" priority="24" dxfId="73" stopIfTrue="1">
      <formula>(OR($G$63=1,$G$64=1))</formula>
    </cfRule>
  </conditionalFormatting>
  <conditionalFormatting sqref="Q47">
    <cfRule type="expression" priority="13" dxfId="72" stopIfTrue="1">
      <formula>Q47=0</formula>
    </cfRule>
    <cfRule type="expression" priority="14" dxfId="73" stopIfTrue="1">
      <formula>(OR($F$63=1,$F$65=1))</formula>
    </cfRule>
    <cfRule type="expression" priority="15" dxfId="73" stopIfTrue="1">
      <formula>(OR($G$63=1,$G$65=1))</formula>
    </cfRule>
  </conditionalFormatting>
  <conditionalFormatting sqref="Q44">
    <cfRule type="expression" priority="16" dxfId="72" stopIfTrue="1">
      <formula>Q44=0</formula>
    </cfRule>
    <cfRule type="expression" priority="17" dxfId="73" stopIfTrue="1">
      <formula>(OR($F$63=1,$F$65=1))</formula>
    </cfRule>
    <cfRule type="expression" priority="18" dxfId="73" stopIfTrue="1">
      <formula>(OR($G$63=1,$G$65=1))</formula>
    </cfRule>
  </conditionalFormatting>
  <conditionalFormatting sqref="Q48:Q50">
    <cfRule type="expression" priority="10" dxfId="72" stopIfTrue="1">
      <formula>Q48=0</formula>
    </cfRule>
    <cfRule type="expression" priority="11" dxfId="73" stopIfTrue="1">
      <formula>(OR($F$63=1,$F$65=1))</formula>
    </cfRule>
    <cfRule type="expression" priority="12" dxfId="73" stopIfTrue="1">
      <formula>(OR($G$63=1,$G$65=1))</formula>
    </cfRule>
  </conditionalFormatting>
  <conditionalFormatting sqref="Q40:Q43">
    <cfRule type="expression" priority="1" dxfId="72" stopIfTrue="1">
      <formula>Q40=0</formula>
    </cfRule>
    <cfRule type="expression" priority="2" dxfId="73" stopIfTrue="1">
      <formula>(OR($F$63=1,$F$66=1))</formula>
    </cfRule>
    <cfRule type="expression" priority="3" dxfId="73" stopIfTrue="1">
      <formula>(OR($G$63=1,$G$66=1))</formula>
    </cfRule>
  </conditionalFormatting>
  <dataValidations count="3">
    <dataValidation type="list" allowBlank="1" showErrorMessage="1" errorTitle="Fehler:" error="bitte 1, 2 oder 3 eingeben" sqref="Q52:Q55 E34:E38 K34:K38 G34:G38 I34:I38 C34:C38 M34:M38 C40:C45 E40:E45 G40:G45 I40:I45 K40:K45 M40:M45 Q34:Q38 C47:C50 E47:E50 G47:G50 I47:I50 K47:K50 M47:M50 Q57:Q61 C52:C55 E52:E55 G52:G55 I52:I55 K52:K55 M52:M55 Q47:Q50 C57:C61 E57:E61 G57:G61 I57:I61 K57:K61 M57:M61 O34:O38 O40:O45 O47:O50 O52:O55 O57:O61 Q40:Q45">
      <formula1>Auswahl</formula1>
    </dataValidation>
    <dataValidation type="list" allowBlank="1" showErrorMessage="1" errorTitle="Fehler:" error="bitte 1, 2 oder 3 eingeben" sqref="N59:N61 N49:N50 N36:N38 P36:P38 P44:P45">
      <formula1>Gemeinderat!#REF!</formula1>
    </dataValidation>
    <dataValidation type="list" allowBlank="1" showInputMessage="1" showErrorMessage="1" error="Bitte 1, 2 oder 3 eingeben." sqref="M10:M32 Q10:Q32 E10:E32 G10:G32 I10:I32 K10:K32 O10:O32 C10:C32">
      <formula1>Liste</formula1>
    </dataValidation>
  </dataValidations>
  <hyperlinks>
    <hyperlink ref="O2" location="Erläuterung!A1" display="Erläuterungen zu dieser Datei"/>
    <hyperlink ref="O1" r:id="rId1" display="Zum Internet"/>
    <hyperlink ref="L3:O3" r:id="rId2" display="Besuchen Sie uns im Internet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83" r:id="rId4"/>
  <ignoredErrors>
    <ignoredError sqref="F66:G67 G68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L34"/>
  <sheetViews>
    <sheetView zoomScalePageLayoutView="0" workbookViewId="0" topLeftCell="A1">
      <selection activeCell="G37" sqref="G37"/>
    </sheetView>
  </sheetViews>
  <sheetFormatPr defaultColWidth="11.421875" defaultRowHeight="15"/>
  <cols>
    <col min="1" max="1" width="24.421875" style="0" customWidth="1"/>
    <col min="2" max="2" width="5.00390625" style="0" customWidth="1"/>
    <col min="3" max="3" width="3.140625" style="0" customWidth="1"/>
    <col min="4" max="4" width="22.28125" style="0" customWidth="1"/>
    <col min="5" max="6" width="5.00390625" style="0" customWidth="1"/>
    <col min="7" max="7" width="24.140625" style="0" customWidth="1"/>
    <col min="8" max="8" width="5.00390625" style="0" customWidth="1"/>
    <col min="9" max="9" width="4.00390625" style="0" customWidth="1"/>
    <col min="10" max="10" width="23.00390625" style="0" customWidth="1"/>
  </cols>
  <sheetData>
    <row r="1" ht="15">
      <c r="A1">
        <v>2008</v>
      </c>
    </row>
    <row r="4" spans="1:12" ht="15">
      <c r="A4" t="str">
        <f>Gemeinderat!B19</f>
        <v>Kerner, Sebastian</v>
      </c>
      <c r="B4">
        <v>1955</v>
      </c>
      <c r="C4">
        <f>IF(Gemeinderat!E17&gt;=1,Tabelle1!$A$1-Tabelle1!B4,"")</f>
      </c>
      <c r="D4" t="e">
        <f>Gemeinderat!#REF!</f>
        <v>#REF!</v>
      </c>
      <c r="E4">
        <v>1940</v>
      </c>
      <c r="F4" t="e">
        <f>IF(Gemeinderat!#REF!&gt;=1,Tabelle1!$A$1-Tabelle1!E4,"")</f>
        <v>#REF!</v>
      </c>
      <c r="G4" t="e">
        <f>Gemeinderat!#REF!</f>
        <v>#REF!</v>
      </c>
      <c r="H4">
        <v>1941</v>
      </c>
      <c r="I4">
        <f>IF(Gemeinderat!G17&gt;=1,Tabelle1!$A$1-Tabelle1!H4,"")</f>
      </c>
      <c r="J4" t="str">
        <f>Gemeinderat!H17</f>
        <v>Grüne 08</v>
      </c>
      <c r="K4">
        <v>1967</v>
      </c>
      <c r="L4">
        <f>IF(Gemeinderat!I17&gt;=1,Tabelle1!$A$1-Tabelle1!K4,"")</f>
      </c>
    </row>
    <row r="5" spans="1:12" ht="15">
      <c r="A5" t="str">
        <f>Gemeinderat!B11</f>
        <v>Mayer, Christian</v>
      </c>
      <c r="B5">
        <v>1967</v>
      </c>
      <c r="C5">
        <f>IF(Gemeinderat!E18&gt;=1,Tabelle1!$A$1-Tabelle1!B5,"")</f>
      </c>
      <c r="D5" t="e">
        <f>Gemeinderat!#REF!</f>
        <v>#REF!</v>
      </c>
      <c r="E5">
        <v>1949</v>
      </c>
      <c r="F5" t="e">
        <f>IF(Gemeinderat!#REF!&gt;=1,Tabelle1!$A$1-Tabelle1!E5,"")</f>
        <v>#REF!</v>
      </c>
      <c r="G5" t="e">
        <f>Gemeinderat!#REF!</f>
        <v>#REF!</v>
      </c>
      <c r="H5">
        <v>1946</v>
      </c>
      <c r="I5">
        <f>IF(Gemeinderat!G18&gt;=1,Tabelle1!$A$1-Tabelle1!H5,"")</f>
      </c>
      <c r="J5" t="str">
        <f>Gemeinderat!H18</f>
        <v>Grüne 09</v>
      </c>
      <c r="K5">
        <v>1958</v>
      </c>
      <c r="L5">
        <f>IF(Gemeinderat!I18&gt;=1,Tabelle1!$A$1-Tabelle1!K5,"")</f>
      </c>
    </row>
    <row r="6" spans="1:12" ht="15">
      <c r="A6" t="e">
        <f>Gemeinderat!#REF!</f>
        <v>#REF!</v>
      </c>
      <c r="B6">
        <v>1959</v>
      </c>
      <c r="C6">
        <f>IF(Gemeinderat!E19&gt;=1,Tabelle1!$A$1-Tabelle1!B6,"")</f>
      </c>
      <c r="D6" t="e">
        <f>Gemeinderat!#REF!</f>
        <v>#REF!</v>
      </c>
      <c r="E6">
        <v>1957</v>
      </c>
      <c r="F6" t="e">
        <f>IF(Gemeinderat!#REF!&gt;=1,Tabelle1!$A$1-Tabelle1!E6,"")</f>
        <v>#REF!</v>
      </c>
      <c r="G6" t="e">
        <f>Gemeinderat!#REF!</f>
        <v>#REF!</v>
      </c>
      <c r="H6">
        <v>1970</v>
      </c>
      <c r="I6">
        <f>IF(Gemeinderat!G19&gt;=1,Tabelle1!$A$1-Tabelle1!H6,"")</f>
      </c>
      <c r="J6" t="str">
        <f>Gemeinderat!H19</f>
        <v>Grüne 10</v>
      </c>
      <c r="K6">
        <v>1969</v>
      </c>
      <c r="L6">
        <f>IF(Gemeinderat!I19&gt;=1,Tabelle1!$A$1-Tabelle1!K6,"")</f>
      </c>
    </row>
    <row r="7" spans="1:12" ht="15">
      <c r="A7" t="str">
        <f>Gemeinderat!B20</f>
        <v>Wacker, Margarete</v>
      </c>
      <c r="B7">
        <v>1946</v>
      </c>
      <c r="C7">
        <f>IF(Gemeinderat!E20&gt;=1,Tabelle1!$A$1-Tabelle1!B7,"")</f>
      </c>
      <c r="D7" t="e">
        <f>Gemeinderat!#REF!</f>
        <v>#REF!</v>
      </c>
      <c r="E7">
        <v>1977</v>
      </c>
      <c r="F7" t="e">
        <f>IF(Gemeinderat!#REF!&gt;=1,Tabelle1!$A$1-Tabelle1!E7,"")</f>
        <v>#REF!</v>
      </c>
      <c r="G7" t="e">
        <f>Gemeinderat!#REF!</f>
        <v>#REF!</v>
      </c>
      <c r="H7">
        <v>1956</v>
      </c>
      <c r="I7">
        <f>IF(Gemeinderat!G20&gt;=1,Tabelle1!$A$1-Tabelle1!H7,"")</f>
      </c>
      <c r="J7" t="str">
        <f>Gemeinderat!H20</f>
        <v>Grüne 11</v>
      </c>
      <c r="K7">
        <v>1953</v>
      </c>
      <c r="L7">
        <f>IF(Gemeinderat!I20&gt;=1,Tabelle1!$A$1-Tabelle1!K7,"")</f>
      </c>
    </row>
    <row r="8" spans="1:12" ht="15">
      <c r="A8" t="e">
        <f>Gemeinderat!#REF!</f>
        <v>#REF!</v>
      </c>
      <c r="B8">
        <v>1955</v>
      </c>
      <c r="C8">
        <f>IF(Gemeinderat!E21&gt;=1,Tabelle1!$A$1-Tabelle1!B8,"")</f>
      </c>
      <c r="D8" t="e">
        <f>Gemeinderat!#REF!</f>
        <v>#REF!</v>
      </c>
      <c r="E8">
        <v>1946</v>
      </c>
      <c r="F8" t="e">
        <f>IF(Gemeinderat!#REF!&gt;=1,Tabelle1!$A$1-Tabelle1!E8,"")</f>
        <v>#REF!</v>
      </c>
      <c r="G8" t="e">
        <f>Gemeinderat!#REF!</f>
        <v>#REF!</v>
      </c>
      <c r="H8">
        <v>1957</v>
      </c>
      <c r="I8">
        <f>IF(Gemeinderat!G21&gt;=1,Tabelle1!$A$1-Tabelle1!H8,"")</f>
      </c>
      <c r="J8" t="str">
        <f>Gemeinderat!H21</f>
        <v>Grüne 12</v>
      </c>
      <c r="K8">
        <v>1950</v>
      </c>
      <c r="L8">
        <f>IF(Gemeinderat!I21&gt;=1,Tabelle1!$A$1-Tabelle1!K8,"")</f>
      </c>
    </row>
    <row r="9" spans="1:12" ht="15">
      <c r="A9" t="e">
        <f>Gemeinderat!#REF!</f>
        <v>#REF!</v>
      </c>
      <c r="B9">
        <v>1957</v>
      </c>
      <c r="C9">
        <f>IF(Gemeinderat!E22&gt;=1,Tabelle1!$A$1-Tabelle1!B9,"")</f>
      </c>
      <c r="D9" t="e">
        <f>Gemeinderat!#REF!</f>
        <v>#REF!</v>
      </c>
      <c r="E9">
        <v>1951</v>
      </c>
      <c r="F9" t="e">
        <f>IF(Gemeinderat!#REF!&gt;=1,Tabelle1!$A$1-Tabelle1!E9,"")</f>
        <v>#REF!</v>
      </c>
      <c r="G9" t="e">
        <f>Gemeinderat!#REF!</f>
        <v>#REF!</v>
      </c>
      <c r="H9">
        <v>1970</v>
      </c>
      <c r="I9">
        <f>IF(Gemeinderat!G22&gt;=1,Tabelle1!$A$1-Tabelle1!H9,"")</f>
      </c>
      <c r="J9" t="str">
        <f>Gemeinderat!H22</f>
        <v>Grüne 13</v>
      </c>
      <c r="K9">
        <v>1956</v>
      </c>
      <c r="L9">
        <f>IF(Gemeinderat!I22&gt;=1,Tabelle1!$A$1-Tabelle1!K9,"")</f>
      </c>
    </row>
    <row r="10" spans="1:12" ht="15">
      <c r="A10" t="str">
        <f>Gemeinderat!B24</f>
        <v>Bordasch, Jürgen</v>
      </c>
      <c r="B10">
        <v>1958</v>
      </c>
      <c r="C10">
        <f>IF(Gemeinderat!E23&gt;=1,Tabelle1!$A$1-Tabelle1!B10,"")</f>
      </c>
      <c r="D10" t="e">
        <f>Gemeinderat!#REF!</f>
        <v>#REF!</v>
      </c>
      <c r="E10">
        <v>1954</v>
      </c>
      <c r="F10" t="e">
        <f>IF(Gemeinderat!#REF!&gt;=1,Tabelle1!$A$1-Tabelle1!E10,"")</f>
        <v>#REF!</v>
      </c>
      <c r="G10" t="e">
        <f>Gemeinderat!#REF!</f>
        <v>#REF!</v>
      </c>
      <c r="H10">
        <v>1946</v>
      </c>
      <c r="I10">
        <f>IF(Gemeinderat!G23&gt;=1,Tabelle1!$A$1-Tabelle1!H10,"")</f>
      </c>
      <c r="J10" t="str">
        <f>Gemeinderat!H23</f>
        <v>Grüne 14</v>
      </c>
      <c r="K10">
        <v>1966</v>
      </c>
      <c r="L10">
        <f>IF(Gemeinderat!I23&gt;=1,Tabelle1!$A$1-Tabelle1!K10,"")</f>
      </c>
    </row>
    <row r="11" spans="1:12" ht="15">
      <c r="A11" t="str">
        <f>Gemeinderat!B18</f>
        <v>Ahlheim, Dirk</v>
      </c>
      <c r="B11">
        <v>1956</v>
      </c>
      <c r="C11">
        <f>IF(Gemeinderat!E24&gt;=1,Tabelle1!$A$1-Tabelle1!B11,"")</f>
      </c>
      <c r="D11" t="e">
        <f>Gemeinderat!#REF!</f>
        <v>#REF!</v>
      </c>
      <c r="E11">
        <v>1968</v>
      </c>
      <c r="F11" t="e">
        <f>IF(Gemeinderat!#REF!&gt;=1,Tabelle1!$A$1-Tabelle1!E11,"")</f>
        <v>#REF!</v>
      </c>
      <c r="G11" t="e">
        <f>Gemeinderat!#REF!</f>
        <v>#REF!</v>
      </c>
      <c r="H11">
        <v>1952</v>
      </c>
      <c r="I11">
        <f>IF(Gemeinderat!G24&gt;=1,Tabelle1!$A$1-Tabelle1!H11,"")</f>
      </c>
      <c r="J11" t="str">
        <f>Gemeinderat!H24</f>
        <v>Grüne 15</v>
      </c>
      <c r="K11">
        <v>1960</v>
      </c>
      <c r="L11">
        <f>IF(Gemeinderat!I24&gt;=1,Tabelle1!$A$1-Tabelle1!K11,"")</f>
      </c>
    </row>
    <row r="12" spans="1:12" ht="15">
      <c r="A12" t="str">
        <f>Gemeinderat!B30</f>
        <v>Fuchs, Gerd</v>
      </c>
      <c r="B12">
        <v>1947</v>
      </c>
      <c r="C12">
        <f>IF(Gemeinderat!E25&gt;=1,Tabelle1!$A$1-Tabelle1!B12,"")</f>
      </c>
      <c r="D12" t="e">
        <f>Gemeinderat!#REF!</f>
        <v>#REF!</v>
      </c>
      <c r="E12">
        <v>1959</v>
      </c>
      <c r="F12" t="e">
        <f>IF(Gemeinderat!#REF!&gt;=1,Tabelle1!$A$1-Tabelle1!E12,"")</f>
        <v>#REF!</v>
      </c>
      <c r="G12" t="e">
        <f>Gemeinderat!#REF!</f>
        <v>#REF!</v>
      </c>
      <c r="H12">
        <v>1985</v>
      </c>
      <c r="I12">
        <f>IF(Gemeinderat!G25&gt;=1,Tabelle1!$A$1-Tabelle1!H12,"")</f>
      </c>
      <c r="J12" t="str">
        <f>Gemeinderat!H25</f>
        <v>Grüne 16</v>
      </c>
      <c r="K12">
        <v>1966</v>
      </c>
      <c r="L12">
        <f>IF(Gemeinderat!I25&gt;=1,Tabelle1!$A$1-Tabelle1!K12,"")</f>
      </c>
    </row>
    <row r="13" spans="1:12" ht="15">
      <c r="A13" t="str">
        <f>Gemeinderat!B26</f>
        <v>Flößer, Michael</v>
      </c>
      <c r="B13">
        <v>1955</v>
      </c>
      <c r="C13">
        <f>IF(Gemeinderat!E26&gt;=1,Tabelle1!$A$1-Tabelle1!B13,"")</f>
      </c>
      <c r="D13" t="e">
        <f>Gemeinderat!#REF!</f>
        <v>#REF!</v>
      </c>
      <c r="E13">
        <v>1938</v>
      </c>
      <c r="F13" t="e">
        <f>IF(Gemeinderat!#REF!&gt;=1,Tabelle1!$A$1-Tabelle1!E13,"")</f>
        <v>#REF!</v>
      </c>
      <c r="G13" t="e">
        <f>Gemeinderat!#REF!</f>
        <v>#REF!</v>
      </c>
      <c r="H13">
        <v>1950</v>
      </c>
      <c r="I13">
        <f>IF(Gemeinderat!G26&gt;=1,Tabelle1!$A$1-Tabelle1!H13,"")</f>
      </c>
      <c r="J13" t="str">
        <f>Gemeinderat!H26</f>
        <v>Grüne 17</v>
      </c>
      <c r="K13">
        <v>1947</v>
      </c>
      <c r="L13">
        <f>IF(Gemeinderat!I26&gt;=1,Tabelle1!$A$1-Tabelle1!K13,"")</f>
      </c>
    </row>
    <row r="14" spans="1:12" ht="15">
      <c r="A14" t="str">
        <f>Gemeinderat!B22</f>
        <v>Kümmerle, Oliver</v>
      </c>
      <c r="B14">
        <v>1972</v>
      </c>
      <c r="C14">
        <f>IF(Gemeinderat!E27&gt;=1,Tabelle1!$A$1-Tabelle1!B14,"")</f>
      </c>
      <c r="D14" t="e">
        <f>Gemeinderat!#REF!</f>
        <v>#REF!</v>
      </c>
      <c r="E14">
        <v>1966</v>
      </c>
      <c r="F14" t="e">
        <f>IF(Gemeinderat!#REF!&gt;=1,Tabelle1!$A$1-Tabelle1!E14,"")</f>
        <v>#REF!</v>
      </c>
      <c r="G14" t="e">
        <f>Gemeinderat!#REF!</f>
        <v>#REF!</v>
      </c>
      <c r="H14">
        <v>1948</v>
      </c>
      <c r="I14">
        <f>IF(Gemeinderat!G27&gt;=1,Tabelle1!$A$1-Tabelle1!H14,"")</f>
      </c>
      <c r="J14" t="str">
        <f>Gemeinderat!H27</f>
        <v>Grüne 18</v>
      </c>
      <c r="K14">
        <v>1961</v>
      </c>
      <c r="L14">
        <f>IF(Gemeinderat!I27&gt;=1,Tabelle1!$A$1-Tabelle1!K14,"")</f>
      </c>
    </row>
    <row r="15" spans="1:12" ht="15">
      <c r="A15" t="str">
        <f>Gemeinderat!B29</f>
        <v>Bachocz, Torsten</v>
      </c>
      <c r="B15">
        <v>1960</v>
      </c>
      <c r="C15">
        <f>IF(Gemeinderat!E28&gt;=1,Tabelle1!$A$1-Tabelle1!B15,"")</f>
      </c>
      <c r="D15" t="e">
        <f>Gemeinderat!#REF!</f>
        <v>#REF!</v>
      </c>
      <c r="E15">
        <v>1943</v>
      </c>
      <c r="F15" t="e">
        <f>IF(Gemeinderat!#REF!&gt;=1,Tabelle1!$A$1-Tabelle1!E15,"")</f>
        <v>#REF!</v>
      </c>
      <c r="G15" t="e">
        <f>Gemeinderat!#REF!</f>
        <v>#REF!</v>
      </c>
      <c r="H15">
        <v>1948</v>
      </c>
      <c r="I15">
        <f>IF(Gemeinderat!G28&gt;=1,Tabelle1!$A$1-Tabelle1!H15,"")</f>
      </c>
      <c r="J15" t="str">
        <f>Gemeinderat!H28</f>
        <v>Grüne 19</v>
      </c>
      <c r="K15">
        <v>1958</v>
      </c>
      <c r="L15">
        <f>IF(Gemeinderat!I28&gt;=1,Tabelle1!$A$1-Tabelle1!K15,"")</f>
      </c>
    </row>
    <row r="16" spans="1:12" ht="15">
      <c r="A16" t="str">
        <f>Gemeinderat!B17</f>
        <v>Klump, Hnas-Jörg</v>
      </c>
      <c r="B16">
        <v>1962</v>
      </c>
      <c r="C16">
        <f>IF(Gemeinderat!E29&gt;=1,Tabelle1!$A$1-Tabelle1!B16,"")</f>
      </c>
      <c r="D16" t="e">
        <f>Gemeinderat!#REF!</f>
        <v>#REF!</v>
      </c>
      <c r="E16">
        <v>1942</v>
      </c>
      <c r="F16" t="e">
        <f>IF(Gemeinderat!#REF!&gt;=1,Tabelle1!$A$1-Tabelle1!E16,"")</f>
        <v>#REF!</v>
      </c>
      <c r="G16" t="e">
        <f>Gemeinderat!#REF!</f>
        <v>#REF!</v>
      </c>
      <c r="J16" t="str">
        <f>Gemeinderat!H29</f>
        <v>Grüne 20</v>
      </c>
      <c r="K16">
        <v>1952</v>
      </c>
      <c r="L16">
        <f>IF(Gemeinderat!I29&gt;=1,Tabelle1!$A$1-Tabelle1!K16,"")</f>
      </c>
    </row>
    <row r="17" spans="1:12" ht="15">
      <c r="A17" t="str">
        <f>Gemeinderat!B23</f>
        <v>Waas, Helmut</v>
      </c>
      <c r="B17">
        <v>1966</v>
      </c>
      <c r="C17">
        <f>IF(Gemeinderat!E30&gt;=1,Tabelle1!$A$1-Tabelle1!B17,"")</f>
      </c>
      <c r="D17" t="e">
        <f>Gemeinderat!#REF!</f>
        <v>#REF!</v>
      </c>
      <c r="E17">
        <v>1939</v>
      </c>
      <c r="F17" t="e">
        <f>IF(Gemeinderat!#REF!&gt;=1,Tabelle1!$A$1-Tabelle1!E17,"")</f>
        <v>#REF!</v>
      </c>
      <c r="G17" t="e">
        <f>Gemeinderat!#REF!</f>
        <v>#REF!</v>
      </c>
      <c r="H17">
        <v>1943</v>
      </c>
      <c r="I17">
        <f>IF(Gemeinderat!G30&gt;=1,Tabelle1!$A$1-Tabelle1!H17,"")</f>
      </c>
      <c r="J17" t="str">
        <f>Gemeinderat!H30</f>
        <v>Grüne 21</v>
      </c>
      <c r="K17">
        <v>1952</v>
      </c>
      <c r="L17">
        <f>IF(Gemeinderat!I30&gt;=1,Tabelle1!$A$1-Tabelle1!K17,"")</f>
      </c>
    </row>
    <row r="20" spans="1:12" ht="15">
      <c r="A20" t="str">
        <f>Gemeinderat!B34</f>
        <v>Springer, Monika</v>
      </c>
      <c r="B20">
        <v>1939</v>
      </c>
      <c r="C20">
        <f>IF(Gemeinderat!E34&gt;=1,Tabelle1!$A$1-Tabelle1!B20,"")</f>
      </c>
      <c r="D20" t="e">
        <f>Gemeinderat!#REF!</f>
        <v>#REF!</v>
      </c>
      <c r="E20">
        <v>1944</v>
      </c>
      <c r="F20" t="e">
        <f>IF(Gemeinderat!#REF!&gt;=1,Tabelle1!$A$1-Tabelle1!E20,"")</f>
        <v>#REF!</v>
      </c>
      <c r="G20" t="str">
        <f>Gemeinderat!F34</f>
        <v>SPD 22</v>
      </c>
      <c r="H20">
        <v>1941</v>
      </c>
      <c r="I20">
        <f>IF(Gemeinderat!G34&gt;=1,Tabelle1!$A$1-Tabelle1!H20,"")</f>
      </c>
      <c r="J20" t="str">
        <f>Gemeinderat!H34</f>
        <v>Grüne 22</v>
      </c>
      <c r="K20">
        <v>1967</v>
      </c>
      <c r="L20">
        <f>IF(Gemeinderat!I34&gt;=1,Tabelle1!$A$1-Tabelle1!K20,"")</f>
      </c>
    </row>
    <row r="21" spans="1:12" ht="15">
      <c r="A21" t="str">
        <f>Gemeinderat!B36</f>
        <v>Lund, Hendrik</v>
      </c>
      <c r="B21">
        <v>1948</v>
      </c>
      <c r="C21">
        <f>IF(Gemeinderat!E35&gt;=1,Tabelle1!$A$1-Tabelle1!B21,"")</f>
      </c>
      <c r="D21" t="e">
        <f>Gemeinderat!#REF!</f>
        <v>#REF!</v>
      </c>
      <c r="E21">
        <v>1946</v>
      </c>
      <c r="F21" t="e">
        <f>IF(Gemeinderat!#REF!&gt;=1,Tabelle1!$A$1-Tabelle1!E21,"")</f>
        <v>#REF!</v>
      </c>
      <c r="G21" t="str">
        <f>Gemeinderat!F35</f>
        <v>SPD 23</v>
      </c>
      <c r="H21">
        <v>1944</v>
      </c>
      <c r="I21">
        <f>IF(Gemeinderat!G35&gt;=1,Tabelle1!$A$1-Tabelle1!H21,"")</f>
      </c>
      <c r="L21">
        <f>IF(Gemeinderat!I35&gt;=1,Tabelle1!$A$1-Tabelle1!K21,"")</f>
      </c>
    </row>
    <row r="22" spans="1:9" ht="15">
      <c r="A22" t="e">
        <f>Gemeinderat!#REF!</f>
        <v>#REF!</v>
      </c>
      <c r="B22">
        <v>1952</v>
      </c>
      <c r="C22">
        <f>IF(Gemeinderat!E36&gt;=1,Tabelle1!$A$1-Tabelle1!B22,"")</f>
      </c>
      <c r="D22" t="e">
        <f>Gemeinderat!#REF!</f>
        <v>#REF!</v>
      </c>
      <c r="E22">
        <v>1967</v>
      </c>
      <c r="F22" t="e">
        <f>IF(Gemeinderat!#REF!&gt;=1,Tabelle1!$A$1-Tabelle1!E22,"")</f>
        <v>#REF!</v>
      </c>
      <c r="G22" t="str">
        <f>Gemeinderat!F36</f>
        <v>SPD 24</v>
      </c>
      <c r="H22">
        <v>1943</v>
      </c>
      <c r="I22">
        <f>IF(Gemeinderat!G36&gt;=1,Tabelle1!$A$1-Tabelle1!H22,"")</f>
      </c>
    </row>
    <row r="23" spans="1:9" ht="15">
      <c r="A23" t="e">
        <f>Gemeinderat!#REF!</f>
        <v>#REF!</v>
      </c>
      <c r="B23">
        <v>1970</v>
      </c>
      <c r="C23" t="e">
        <f>IF(Gemeinderat!#REF!&gt;=1,Tabelle1!$A$1-Tabelle1!B23,"")</f>
        <v>#REF!</v>
      </c>
      <c r="D23" t="e">
        <f>Gemeinderat!#REF!</f>
        <v>#REF!</v>
      </c>
      <c r="E23">
        <v>1940</v>
      </c>
      <c r="F23" t="e">
        <f>IF(Gemeinderat!#REF!&gt;=1,Tabelle1!$A$1-Tabelle1!E23,"")</f>
        <v>#REF!</v>
      </c>
      <c r="G23" t="e">
        <f>Gemeinderat!#REF!</f>
        <v>#REF!</v>
      </c>
      <c r="H23">
        <v>1944</v>
      </c>
      <c r="I23" t="e">
        <f>IF(Gemeinderat!#REF!&gt;=1,Tabelle1!$A$1-Tabelle1!H23,"")</f>
        <v>#REF!</v>
      </c>
    </row>
    <row r="26" spans="1:9" ht="15">
      <c r="A26" t="str">
        <f>Gemeinderat!B40</f>
        <v>Falter, Doris</v>
      </c>
      <c r="B26">
        <v>1944</v>
      </c>
      <c r="C26">
        <f>IF(Gemeinderat!E40&gt;=1,Tabelle1!$A$1-Tabelle1!B26,"")</f>
      </c>
      <c r="D26" t="e">
        <f>Gemeinderat!#REF!</f>
        <v>#REF!</v>
      </c>
      <c r="E26">
        <v>1939</v>
      </c>
      <c r="F26" t="e">
        <f>IF(Gemeinderat!#REF!&gt;=1,Tabelle1!$A$1-Tabelle1!E26,"")</f>
        <v>#REF!</v>
      </c>
      <c r="G26" t="str">
        <f>Gemeinderat!F40</f>
        <v>SPD 25</v>
      </c>
      <c r="H26">
        <v>1957</v>
      </c>
      <c r="I26">
        <f>IF(Gemeinderat!G40&gt;=1,Tabelle1!$A$1-Tabelle1!H26,"")</f>
      </c>
    </row>
    <row r="27" spans="1:9" ht="15">
      <c r="A27" t="str">
        <f>Gemeinderat!B41</f>
        <v>Hüchting, Dr. Hans-Jochen</v>
      </c>
      <c r="B27">
        <v>1946</v>
      </c>
      <c r="C27">
        <f>IF(Gemeinderat!E41&gt;=1,Tabelle1!$A$1-Tabelle1!B27,"")</f>
      </c>
      <c r="D27" t="e">
        <f>Gemeinderat!#REF!</f>
        <v>#REF!</v>
      </c>
      <c r="E27">
        <v>1978</v>
      </c>
      <c r="F27" t="e">
        <f>IF(Gemeinderat!#REF!&gt;=1,Tabelle1!$A$1-Tabelle1!E27,"")</f>
        <v>#REF!</v>
      </c>
      <c r="G27" t="str">
        <f>Gemeinderat!F41</f>
        <v>SPD 26</v>
      </c>
      <c r="H27">
        <v>1954</v>
      </c>
      <c r="I27">
        <f>IF(Gemeinderat!G41&gt;=1,Tabelle1!$A$1-Tabelle1!H27,"")</f>
      </c>
    </row>
    <row r="28" spans="1:8" ht="15">
      <c r="A28" t="str">
        <f>Gemeinderat!B43</f>
        <v>Weiß, Nadja</v>
      </c>
      <c r="B28">
        <v>1951</v>
      </c>
      <c r="C28">
        <f>IF(Gemeinderat!E43&gt;=1,Tabelle1!$A$1-Tabelle1!B28,"")</f>
      </c>
      <c r="F28" t="e">
        <f>IF(Gemeinderat!#REF!&gt;=1,Tabelle1!$A$1-Tabelle1!E28,"")</f>
        <v>#REF!</v>
      </c>
      <c r="G28" t="str">
        <f>Gemeinderat!F43</f>
        <v>SPD 28</v>
      </c>
      <c r="H28">
        <v>1938</v>
      </c>
    </row>
    <row r="31" spans="1:12" ht="15">
      <c r="A31" t="e">
        <f>Gemeinderat!#REF!</f>
        <v>#REF!</v>
      </c>
      <c r="B31">
        <v>1934</v>
      </c>
      <c r="C31">
        <f>IF(Gemeinderat!E57&gt;=1,Tabelle1!$A$1-Tabelle1!B31,"")</f>
      </c>
      <c r="D31" t="e">
        <f>Gemeinderat!#REF!</f>
        <v>#REF!</v>
      </c>
      <c r="E31">
        <v>1957</v>
      </c>
      <c r="F31" t="e">
        <f>IF(Gemeinderat!#REF!&gt;=1,Tabelle1!$A$1-Tabelle1!E31,"")</f>
        <v>#REF!</v>
      </c>
      <c r="G31" t="str">
        <f>Gemeinderat!F57</f>
        <v>SPD 34</v>
      </c>
      <c r="H31">
        <v>1956</v>
      </c>
      <c r="I31">
        <f>IF(Gemeinderat!G57&gt;=1,Tabelle1!$A$1-Tabelle1!H31,"")</f>
      </c>
      <c r="J31" t="str">
        <f>Gemeinderat!H57</f>
        <v>Grüne 32</v>
      </c>
      <c r="K31">
        <v>1952</v>
      </c>
      <c r="L31">
        <f>IF(Gemeinderat!I57&gt;=1,Tabelle1!$A$1-Tabelle1!K31,"")</f>
      </c>
    </row>
    <row r="32" spans="1:12" ht="15">
      <c r="A32" t="str">
        <f>Gemeinderat!B52</f>
        <v>Jochen, Paul</v>
      </c>
      <c r="B32">
        <v>1949</v>
      </c>
      <c r="C32">
        <f>IF(Gemeinderat!E58&gt;=1,Tabelle1!$A$1-Tabelle1!B32,"")</f>
      </c>
      <c r="D32" t="e">
        <f>Gemeinderat!#REF!</f>
        <v>#REF!</v>
      </c>
      <c r="E32">
        <v>1961</v>
      </c>
      <c r="F32" t="e">
        <f>IF(Gemeinderat!#REF!&gt;=1,Tabelle1!$A$1-Tabelle1!E32,"")</f>
        <v>#REF!</v>
      </c>
      <c r="G32" t="str">
        <f>Gemeinderat!F58</f>
        <v>SPD 35</v>
      </c>
      <c r="H32">
        <v>1938</v>
      </c>
      <c r="I32">
        <f>IF(Gemeinderat!G58&gt;=1,Tabelle1!$A$1-Tabelle1!H32,"")</f>
      </c>
      <c r="J32" t="str">
        <f>Gemeinderat!H58</f>
        <v> </v>
      </c>
      <c r="K32">
        <v>1954</v>
      </c>
      <c r="L32">
        <f>IF(Gemeinderat!I58&gt;=1,Tabelle1!$A$1-Tabelle1!K32,"")</f>
      </c>
    </row>
    <row r="34" spans="3:12" ht="15">
      <c r="C34" t="e">
        <f>SUM(C4:C32)</f>
        <v>#REF!</v>
      </c>
      <c r="F34" t="e">
        <f>SUM(F4:F32)</f>
        <v>#REF!</v>
      </c>
      <c r="I34" t="e">
        <f>SUM(I4:I32)</f>
        <v>#REF!</v>
      </c>
      <c r="L34">
        <f>SUM(L4:L32)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Dietlind</dc:creator>
  <cp:keywords/>
  <dc:description/>
  <cp:lastModifiedBy>Bäro</cp:lastModifiedBy>
  <cp:lastPrinted>2019-03-28T13:51:58Z</cp:lastPrinted>
  <dcterms:created xsi:type="dcterms:W3CDTF">2013-07-29T13:37:20Z</dcterms:created>
  <dcterms:modified xsi:type="dcterms:W3CDTF">2019-03-29T17:13:07Z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